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" yWindow="98" windowWidth="18113" windowHeight="9113"/>
  </bookViews>
  <sheets>
    <sheet name="000.ALL測定記録" sheetId="11" r:id="rId1"/>
    <sheet name="010.まとめ（電費）" sheetId="5" state="hidden" r:id="rId2"/>
    <sheet name="011.まとめ（電費）" sheetId="13" r:id="rId3"/>
    <sheet name="012.まとめ（燃費）" sheetId="16" r:id="rId4"/>
    <sheet name="020.まとめ（充電）" sheetId="6" state="hidden" r:id="rId5"/>
    <sheet name="021.まとめ（充電）" sheetId="14" r:id="rId6"/>
    <sheet name="030.まとめ（BMW）" sheetId="7" state="hidden" r:id="rId7"/>
    <sheet name="031.まとめ（リーフ）" sheetId="12" state="hidden" r:id="rId8"/>
    <sheet name="032.まとめ（BMW i3 2018年式）" sheetId="15" r:id="rId9"/>
  </sheets>
  <definedNames>
    <definedName name="_xlnm._FilterDatabase" localSheetId="0" hidden="1">'000.ALL測定記録'!$A$18:$S$186</definedName>
    <definedName name="_xlnm._FilterDatabase" localSheetId="1" hidden="1">'010.まとめ（電費）'!$A$3:$T$134</definedName>
    <definedName name="_xlnm._FilterDatabase" localSheetId="2" hidden="1">'011.まとめ（電費）'!$A$3:$S$171</definedName>
    <definedName name="_xlnm._FilterDatabase" localSheetId="3" hidden="1">'012.まとめ（燃費）'!$A$3:$S$171</definedName>
    <definedName name="_xlnm._FilterDatabase" localSheetId="4" hidden="1">'020.まとめ（充電）'!$A$3:$T$135</definedName>
    <definedName name="_xlnm._FilterDatabase" localSheetId="5" hidden="1">'021.まとめ（充電）'!$A$4:$S$172</definedName>
  </definedNames>
  <calcPr calcId="125725"/>
</workbook>
</file>

<file path=xl/calcChain.xml><?xml version="1.0" encoding="utf-8"?>
<calcChain xmlns="http://schemas.openxmlformats.org/spreadsheetml/2006/main">
  <c r="F35" i="15"/>
  <c r="F34"/>
  <c r="F41"/>
  <c r="F40"/>
  <c r="F39"/>
  <c r="F38"/>
  <c r="F37"/>
  <c r="F36"/>
  <c r="M173" i="16"/>
  <c r="P169"/>
  <c r="N169"/>
  <c r="Q169" s="1"/>
  <c r="L168"/>
  <c r="J168"/>
  <c r="I168"/>
  <c r="K168" s="1"/>
  <c r="Q165"/>
  <c r="P165"/>
  <c r="N165"/>
  <c r="L163"/>
  <c r="J163"/>
  <c r="L161"/>
  <c r="J161"/>
  <c r="Q160"/>
  <c r="P160"/>
  <c r="N160"/>
  <c r="L159"/>
  <c r="J159"/>
  <c r="N157"/>
  <c r="N155"/>
  <c r="P154"/>
  <c r="Q154" s="1"/>
  <c r="N154"/>
  <c r="P153"/>
  <c r="N153"/>
  <c r="Q153" s="1"/>
  <c r="L150"/>
  <c r="J150"/>
  <c r="L148"/>
  <c r="J148"/>
  <c r="P145"/>
  <c r="N145"/>
  <c r="Q145" s="1"/>
  <c r="L144"/>
  <c r="J144"/>
  <c r="P142"/>
  <c r="N142"/>
  <c r="Q142" s="1"/>
  <c r="L140"/>
  <c r="J140"/>
  <c r="N139"/>
  <c r="Q138"/>
  <c r="P138"/>
  <c r="N138"/>
  <c r="Q124"/>
  <c r="P124"/>
  <c r="N124"/>
  <c r="L122"/>
  <c r="K122"/>
  <c r="J122"/>
  <c r="I122"/>
  <c r="J121"/>
  <c r="I121"/>
  <c r="K121" s="1"/>
  <c r="P119"/>
  <c r="N119"/>
  <c r="Q119" s="1"/>
  <c r="Q117"/>
  <c r="P117"/>
  <c r="N117"/>
  <c r="J115"/>
  <c r="K115" s="1"/>
  <c r="I115"/>
  <c r="P113"/>
  <c r="N113"/>
  <c r="Q113" s="1"/>
  <c r="L110"/>
  <c r="P108"/>
  <c r="N108"/>
  <c r="Q108" s="1"/>
  <c r="Q101"/>
  <c r="P101"/>
  <c r="N101"/>
  <c r="P96"/>
  <c r="Q96" s="1"/>
  <c r="N96"/>
  <c r="L94"/>
  <c r="K94"/>
  <c r="J94"/>
  <c r="I94"/>
  <c r="P92"/>
  <c r="Q92" s="1"/>
  <c r="N92"/>
  <c r="P88"/>
  <c r="N88"/>
  <c r="Q88" s="1"/>
  <c r="L86"/>
  <c r="J86"/>
  <c r="I86"/>
  <c r="K86" s="1"/>
  <c r="Q84"/>
  <c r="P84"/>
  <c r="N84"/>
  <c r="L82"/>
  <c r="K82"/>
  <c r="J82"/>
  <c r="I82"/>
  <c r="Q80"/>
  <c r="P80"/>
  <c r="N80"/>
  <c r="L78"/>
  <c r="K78"/>
  <c r="J78"/>
  <c r="I78"/>
  <c r="P76"/>
  <c r="Q76" s="1"/>
  <c r="N76"/>
  <c r="P74"/>
  <c r="N74"/>
  <c r="Q74" s="1"/>
  <c r="L72"/>
  <c r="J72"/>
  <c r="I72"/>
  <c r="K72" s="1"/>
  <c r="P70"/>
  <c r="N70"/>
  <c r="Q70" s="1"/>
  <c r="K68"/>
  <c r="J68"/>
  <c r="I68"/>
  <c r="N66"/>
  <c r="Q65"/>
  <c r="P65"/>
  <c r="N65"/>
  <c r="P59"/>
  <c r="Q59" s="1"/>
  <c r="N59"/>
  <c r="N53"/>
  <c r="N51"/>
  <c r="Q50"/>
  <c r="P50"/>
  <c r="N50"/>
  <c r="N46"/>
  <c r="Q45"/>
  <c r="P45"/>
  <c r="N45"/>
  <c r="N40"/>
  <c r="Q39"/>
  <c r="P39"/>
  <c r="N39"/>
  <c r="P35"/>
  <c r="Q35" s="1"/>
  <c r="N35"/>
  <c r="L33"/>
  <c r="J33"/>
  <c r="K33" s="1"/>
  <c r="I33"/>
  <c r="P31"/>
  <c r="N31"/>
  <c r="Q31" s="1"/>
  <c r="L29"/>
  <c r="J29"/>
  <c r="I29"/>
  <c r="K29" s="1"/>
  <c r="P27"/>
  <c r="N27"/>
  <c r="Q27" s="1"/>
  <c r="L25"/>
  <c r="J25"/>
  <c r="I25"/>
  <c r="K25" s="1"/>
  <c r="Q23"/>
  <c r="P23"/>
  <c r="N23"/>
  <c r="L20"/>
  <c r="K20"/>
  <c r="J20"/>
  <c r="I20"/>
  <c r="P18"/>
  <c r="Q18" s="1"/>
  <c r="N18"/>
  <c r="L16"/>
  <c r="J16"/>
  <c r="K16" s="1"/>
  <c r="I16"/>
  <c r="P13"/>
  <c r="N13"/>
  <c r="Q13" s="1"/>
  <c r="L11"/>
  <c r="J11"/>
  <c r="I11"/>
  <c r="K11" s="1"/>
  <c r="P9"/>
  <c r="N9"/>
  <c r="Q9" s="1"/>
  <c r="L7"/>
  <c r="J7"/>
  <c r="I7"/>
  <c r="K7" s="1"/>
  <c r="Q5"/>
  <c r="P5"/>
  <c r="N5"/>
  <c r="L76" i="15"/>
  <c r="H76"/>
  <c r="F33"/>
  <c r="F32"/>
  <c r="P170" i="14"/>
  <c r="N170"/>
  <c r="Q170" s="1"/>
  <c r="L169"/>
  <c r="J169"/>
  <c r="I169"/>
  <c r="K169" s="1"/>
  <c r="Q166"/>
  <c r="P166"/>
  <c r="N166"/>
  <c r="L164"/>
  <c r="J164"/>
  <c r="L162"/>
  <c r="J162"/>
  <c r="P161"/>
  <c r="N161"/>
  <c r="Q161" s="1"/>
  <c r="L160"/>
  <c r="J160"/>
  <c r="N158"/>
  <c r="N156"/>
  <c r="P155"/>
  <c r="N155"/>
  <c r="P154"/>
  <c r="N154"/>
  <c r="Q154" s="1"/>
  <c r="L151"/>
  <c r="J151"/>
  <c r="L149"/>
  <c r="J149"/>
  <c r="Q146"/>
  <c r="P146"/>
  <c r="N146"/>
  <c r="L145"/>
  <c r="J145"/>
  <c r="P143"/>
  <c r="N143"/>
  <c r="Q143" s="1"/>
  <c r="L141"/>
  <c r="J141"/>
  <c r="P139"/>
  <c r="N139"/>
  <c r="N140" s="1"/>
  <c r="P125"/>
  <c r="N125"/>
  <c r="L123"/>
  <c r="J123"/>
  <c r="I123"/>
  <c r="J122"/>
  <c r="I122"/>
  <c r="K122" s="1"/>
  <c r="P120"/>
  <c r="N120"/>
  <c r="Q120" s="1"/>
  <c r="P118"/>
  <c r="N118"/>
  <c r="J116"/>
  <c r="I116"/>
  <c r="K116" s="1"/>
  <c r="Q114"/>
  <c r="P114"/>
  <c r="N114"/>
  <c r="L111"/>
  <c r="P109"/>
  <c r="N109"/>
  <c r="P102"/>
  <c r="N102"/>
  <c r="Q102" s="1"/>
  <c r="P97"/>
  <c r="N97"/>
  <c r="L95"/>
  <c r="J95"/>
  <c r="I95"/>
  <c r="P93"/>
  <c r="N93"/>
  <c r="Q93" s="1"/>
  <c r="P89"/>
  <c r="N89"/>
  <c r="L87"/>
  <c r="J87"/>
  <c r="I87"/>
  <c r="P85"/>
  <c r="N85"/>
  <c r="Q85" s="1"/>
  <c r="L83"/>
  <c r="J83"/>
  <c r="I83"/>
  <c r="K83" s="1"/>
  <c r="P81"/>
  <c r="Q81" s="1"/>
  <c r="N81"/>
  <c r="L79"/>
  <c r="J79"/>
  <c r="K79" s="1"/>
  <c r="I79"/>
  <c r="P77"/>
  <c r="N77"/>
  <c r="P75"/>
  <c r="N75"/>
  <c r="L73"/>
  <c r="J73"/>
  <c r="I73"/>
  <c r="K73" s="1"/>
  <c r="Q71"/>
  <c r="P71"/>
  <c r="N71"/>
  <c r="J69"/>
  <c r="I69"/>
  <c r="N67"/>
  <c r="P66"/>
  <c r="N66"/>
  <c r="Q66" s="1"/>
  <c r="P60"/>
  <c r="N60"/>
  <c r="N54"/>
  <c r="N52"/>
  <c r="P51"/>
  <c r="N51"/>
  <c r="N47"/>
  <c r="P46"/>
  <c r="N46"/>
  <c r="N41"/>
  <c r="P40"/>
  <c r="N40"/>
  <c r="Q40" s="1"/>
  <c r="P36"/>
  <c r="N36"/>
  <c r="L34"/>
  <c r="J34"/>
  <c r="I34"/>
  <c r="P32"/>
  <c r="N32"/>
  <c r="Q32" s="1"/>
  <c r="L30"/>
  <c r="J30"/>
  <c r="I30"/>
  <c r="K30" s="1"/>
  <c r="Q28"/>
  <c r="P28"/>
  <c r="N28"/>
  <c r="L26"/>
  <c r="K26"/>
  <c r="J26"/>
  <c r="I26"/>
  <c r="P24"/>
  <c r="Q24" s="1"/>
  <c r="N24"/>
  <c r="L21"/>
  <c r="J21"/>
  <c r="I21"/>
  <c r="P19"/>
  <c r="N19"/>
  <c r="L17"/>
  <c r="J17"/>
  <c r="I17"/>
  <c r="P14"/>
  <c r="N14"/>
  <c r="Q14" s="1"/>
  <c r="L12"/>
  <c r="J12"/>
  <c r="I12"/>
  <c r="K12" s="1"/>
  <c r="Q10"/>
  <c r="P10"/>
  <c r="N10"/>
  <c r="L8"/>
  <c r="K8"/>
  <c r="J8"/>
  <c r="I8"/>
  <c r="P6"/>
  <c r="Q6" s="1"/>
  <c r="N6"/>
  <c r="M173" i="13"/>
  <c r="P169"/>
  <c r="N169"/>
  <c r="L168"/>
  <c r="J168"/>
  <c r="I168"/>
  <c r="P165"/>
  <c r="N165"/>
  <c r="L163"/>
  <c r="J163"/>
  <c r="L161"/>
  <c r="J161"/>
  <c r="P160"/>
  <c r="N160"/>
  <c r="L159"/>
  <c r="J159"/>
  <c r="N157"/>
  <c r="N155"/>
  <c r="P154"/>
  <c r="N154"/>
  <c r="P153"/>
  <c r="N153"/>
  <c r="L150"/>
  <c r="J150"/>
  <c r="L148"/>
  <c r="J148"/>
  <c r="P145"/>
  <c r="N145"/>
  <c r="L144"/>
  <c r="J144"/>
  <c r="P142"/>
  <c r="N142"/>
  <c r="L140"/>
  <c r="J140"/>
  <c r="P138"/>
  <c r="Q138" s="1"/>
  <c r="N138"/>
  <c r="N139" s="1"/>
  <c r="P124"/>
  <c r="N124"/>
  <c r="L122"/>
  <c r="J122"/>
  <c r="I122"/>
  <c r="K122" s="1"/>
  <c r="J121"/>
  <c r="I121"/>
  <c r="P119"/>
  <c r="N119"/>
  <c r="P117"/>
  <c r="N117"/>
  <c r="J115"/>
  <c r="I115"/>
  <c r="P113"/>
  <c r="N113"/>
  <c r="L110"/>
  <c r="P108"/>
  <c r="N108"/>
  <c r="P101"/>
  <c r="Q101" s="1"/>
  <c r="N101"/>
  <c r="P96"/>
  <c r="N96"/>
  <c r="L94"/>
  <c r="J94"/>
  <c r="I94"/>
  <c r="P92"/>
  <c r="N92"/>
  <c r="P88"/>
  <c r="N88"/>
  <c r="Q88" s="1"/>
  <c r="L86"/>
  <c r="J86"/>
  <c r="I86"/>
  <c r="P84"/>
  <c r="N84"/>
  <c r="L82"/>
  <c r="J82"/>
  <c r="I82"/>
  <c r="K82" s="1"/>
  <c r="P80"/>
  <c r="N80"/>
  <c r="L78"/>
  <c r="J78"/>
  <c r="I78"/>
  <c r="P76"/>
  <c r="N76"/>
  <c r="P74"/>
  <c r="N74"/>
  <c r="L72"/>
  <c r="J72"/>
  <c r="I72"/>
  <c r="P70"/>
  <c r="N70"/>
  <c r="J68"/>
  <c r="I68"/>
  <c r="N66"/>
  <c r="P65"/>
  <c r="N65"/>
  <c r="P59"/>
  <c r="N59"/>
  <c r="N53"/>
  <c r="N51"/>
  <c r="P50"/>
  <c r="N50"/>
  <c r="N46"/>
  <c r="P45"/>
  <c r="N45"/>
  <c r="N40"/>
  <c r="P39"/>
  <c r="N39"/>
  <c r="P35"/>
  <c r="N35"/>
  <c r="L33"/>
  <c r="J33"/>
  <c r="I33"/>
  <c r="P31"/>
  <c r="N31"/>
  <c r="L29"/>
  <c r="J29"/>
  <c r="I29"/>
  <c r="P27"/>
  <c r="Q27" s="1"/>
  <c r="N27"/>
  <c r="L25"/>
  <c r="J25"/>
  <c r="I25"/>
  <c r="P23"/>
  <c r="N23"/>
  <c r="L20"/>
  <c r="J20"/>
  <c r="I20"/>
  <c r="P18"/>
  <c r="N18"/>
  <c r="L16"/>
  <c r="J16"/>
  <c r="I16"/>
  <c r="P13"/>
  <c r="N13"/>
  <c r="L11"/>
  <c r="J11"/>
  <c r="I11"/>
  <c r="P9"/>
  <c r="N9"/>
  <c r="L7"/>
  <c r="J7"/>
  <c r="I7"/>
  <c r="P5"/>
  <c r="N5"/>
  <c r="Q184" i="11"/>
  <c r="P184"/>
  <c r="N184"/>
  <c r="L183"/>
  <c r="L178"/>
  <c r="L176"/>
  <c r="L174"/>
  <c r="L165"/>
  <c r="L163"/>
  <c r="L159"/>
  <c r="L155"/>
  <c r="K183"/>
  <c r="J183"/>
  <c r="I183"/>
  <c r="Q180"/>
  <c r="P180"/>
  <c r="N180"/>
  <c r="J178"/>
  <c r="J176"/>
  <c r="J174"/>
  <c r="P175"/>
  <c r="N175"/>
  <c r="Q175" s="1"/>
  <c r="N172"/>
  <c r="N170"/>
  <c r="Q169"/>
  <c r="P169"/>
  <c r="N169"/>
  <c r="P168"/>
  <c r="Q168" s="1"/>
  <c r="N168"/>
  <c r="J165"/>
  <c r="J163"/>
  <c r="Q160"/>
  <c r="P160"/>
  <c r="N160"/>
  <c r="J159"/>
  <c r="Q157"/>
  <c r="P157"/>
  <c r="N157"/>
  <c r="J155"/>
  <c r="P153"/>
  <c r="N153"/>
  <c r="Q153" s="1"/>
  <c r="K77" i="7"/>
  <c r="I77"/>
  <c r="I76"/>
  <c r="I69" i="12"/>
  <c r="L69" s="1"/>
  <c r="K69"/>
  <c r="P139" i="11"/>
  <c r="N139"/>
  <c r="L137"/>
  <c r="J137"/>
  <c r="I137"/>
  <c r="K137" s="1"/>
  <c r="K136"/>
  <c r="J136"/>
  <c r="I136"/>
  <c r="P134"/>
  <c r="N134"/>
  <c r="Q134" s="1"/>
  <c r="P132"/>
  <c r="N132"/>
  <c r="J130"/>
  <c r="I130"/>
  <c r="P128"/>
  <c r="N128"/>
  <c r="Q128" s="1"/>
  <c r="L125"/>
  <c r="P123"/>
  <c r="N123"/>
  <c r="Q123" s="1"/>
  <c r="P116"/>
  <c r="Q116" s="1"/>
  <c r="N116"/>
  <c r="P111"/>
  <c r="N111"/>
  <c r="Q111" s="1"/>
  <c r="L109"/>
  <c r="J109"/>
  <c r="I109"/>
  <c r="P107"/>
  <c r="N107"/>
  <c r="Q107" s="1"/>
  <c r="P103"/>
  <c r="N103"/>
  <c r="Q103" s="1"/>
  <c r="L101"/>
  <c r="J101"/>
  <c r="I101"/>
  <c r="K101" s="1"/>
  <c r="P99"/>
  <c r="Q99" s="1"/>
  <c r="N99"/>
  <c r="L97"/>
  <c r="J97"/>
  <c r="I97"/>
  <c r="P95"/>
  <c r="N95"/>
  <c r="Q95" s="1"/>
  <c r="L93"/>
  <c r="J93"/>
  <c r="I93"/>
  <c r="P91"/>
  <c r="N91"/>
  <c r="Q91" s="1"/>
  <c r="Q89"/>
  <c r="P89"/>
  <c r="N89"/>
  <c r="L87"/>
  <c r="K87"/>
  <c r="J87"/>
  <c r="I87"/>
  <c r="P85"/>
  <c r="N85"/>
  <c r="J83"/>
  <c r="I83"/>
  <c r="K83" s="1"/>
  <c r="N81"/>
  <c r="P80"/>
  <c r="N80"/>
  <c r="P74"/>
  <c r="N74"/>
  <c r="Q74" s="1"/>
  <c r="N68"/>
  <c r="N66"/>
  <c r="P65"/>
  <c r="N65"/>
  <c r="Q65" s="1"/>
  <c r="N61"/>
  <c r="P60"/>
  <c r="N60"/>
  <c r="Q60" s="1"/>
  <c r="N55"/>
  <c r="P54"/>
  <c r="N54"/>
  <c r="P50"/>
  <c r="N50"/>
  <c r="Q50" s="1"/>
  <c r="L48"/>
  <c r="J48"/>
  <c r="I48"/>
  <c r="K48" s="1"/>
  <c r="P46"/>
  <c r="Q46" s="1"/>
  <c r="N46"/>
  <c r="L44"/>
  <c r="J44"/>
  <c r="K44" s="1"/>
  <c r="I44"/>
  <c r="P42"/>
  <c r="N42"/>
  <c r="L40"/>
  <c r="J40"/>
  <c r="I40"/>
  <c r="P38"/>
  <c r="N38"/>
  <c r="Q38" s="1"/>
  <c r="L35"/>
  <c r="J35"/>
  <c r="I35"/>
  <c r="K35" s="1"/>
  <c r="P33"/>
  <c r="N33"/>
  <c r="L31"/>
  <c r="J31"/>
  <c r="I31"/>
  <c r="K31" s="1"/>
  <c r="P28"/>
  <c r="N28"/>
  <c r="Q28" s="1"/>
  <c r="L26"/>
  <c r="J26"/>
  <c r="I26"/>
  <c r="K26" s="1"/>
  <c r="P24"/>
  <c r="Q24" s="1"/>
  <c r="N24"/>
  <c r="L22"/>
  <c r="J22"/>
  <c r="I22"/>
  <c r="P20"/>
  <c r="N20"/>
  <c r="Q20" s="1"/>
  <c r="P124" i="6"/>
  <c r="N124"/>
  <c r="L122"/>
  <c r="J122"/>
  <c r="I122"/>
  <c r="K122" s="1"/>
  <c r="J121"/>
  <c r="I121"/>
  <c r="K121" s="1"/>
  <c r="P119"/>
  <c r="N119"/>
  <c r="Q119" s="1"/>
  <c r="P117"/>
  <c r="N117"/>
  <c r="J115"/>
  <c r="I115"/>
  <c r="K115" s="1"/>
  <c r="P113"/>
  <c r="N113"/>
  <c r="Q113" s="1"/>
  <c r="L110"/>
  <c r="P108"/>
  <c r="Q108" s="1"/>
  <c r="N108"/>
  <c r="P101"/>
  <c r="N101"/>
  <c r="P96"/>
  <c r="N96"/>
  <c r="L94"/>
  <c r="J94"/>
  <c r="I94"/>
  <c r="P92"/>
  <c r="N92"/>
  <c r="Q92" s="1"/>
  <c r="P88"/>
  <c r="N88"/>
  <c r="L86"/>
  <c r="J86"/>
  <c r="I86"/>
  <c r="P84"/>
  <c r="N84"/>
  <c r="Q84" s="1"/>
  <c r="L82"/>
  <c r="J82"/>
  <c r="I82"/>
  <c r="P80"/>
  <c r="N80"/>
  <c r="L78"/>
  <c r="J78"/>
  <c r="I78"/>
  <c r="P76"/>
  <c r="N76"/>
  <c r="P74"/>
  <c r="N74"/>
  <c r="L72"/>
  <c r="J72"/>
  <c r="I72"/>
  <c r="P70"/>
  <c r="N70"/>
  <c r="Q70" s="1"/>
  <c r="J68"/>
  <c r="I68"/>
  <c r="N66"/>
  <c r="P65"/>
  <c r="N65"/>
  <c r="P59"/>
  <c r="N59"/>
  <c r="N53"/>
  <c r="N51"/>
  <c r="P50"/>
  <c r="N50"/>
  <c r="Q50" s="1"/>
  <c r="N46"/>
  <c r="P45"/>
  <c r="N45"/>
  <c r="N40"/>
  <c r="P39"/>
  <c r="N39"/>
  <c r="P35"/>
  <c r="N35"/>
  <c r="L33"/>
  <c r="J33"/>
  <c r="K33" s="1"/>
  <c r="I33"/>
  <c r="P31"/>
  <c r="N31"/>
  <c r="L29"/>
  <c r="J29"/>
  <c r="I29"/>
  <c r="P27"/>
  <c r="N27"/>
  <c r="L25"/>
  <c r="J25"/>
  <c r="I25"/>
  <c r="P23"/>
  <c r="N23"/>
  <c r="L20"/>
  <c r="J20"/>
  <c r="I20"/>
  <c r="P18"/>
  <c r="N18"/>
  <c r="T17"/>
  <c r="T16"/>
  <c r="L16"/>
  <c r="J16"/>
  <c r="I16"/>
  <c r="T15"/>
  <c r="T14"/>
  <c r="T13"/>
  <c r="P13"/>
  <c r="N13"/>
  <c r="T12"/>
  <c r="L11"/>
  <c r="J11"/>
  <c r="I11"/>
  <c r="P9"/>
  <c r="N9"/>
  <c r="L7"/>
  <c r="J7"/>
  <c r="I7"/>
  <c r="P5"/>
  <c r="N5"/>
  <c r="P123" i="5"/>
  <c r="N123"/>
  <c r="Q123" s="1"/>
  <c r="L121"/>
  <c r="J121"/>
  <c r="I121"/>
  <c r="J120"/>
  <c r="I120"/>
  <c r="P118"/>
  <c r="N118"/>
  <c r="P116"/>
  <c r="N116"/>
  <c r="J114"/>
  <c r="I114"/>
  <c r="P112"/>
  <c r="N112"/>
  <c r="L109"/>
  <c r="P107"/>
  <c r="N107"/>
  <c r="P100"/>
  <c r="N100"/>
  <c r="P95"/>
  <c r="N95"/>
  <c r="L93"/>
  <c r="J93"/>
  <c r="I93"/>
  <c r="P91"/>
  <c r="N91"/>
  <c r="P87"/>
  <c r="N87"/>
  <c r="L85"/>
  <c r="J85"/>
  <c r="I85"/>
  <c r="P83"/>
  <c r="N83"/>
  <c r="Q83" s="1"/>
  <c r="L81"/>
  <c r="J81"/>
  <c r="I81"/>
  <c r="P79"/>
  <c r="N79"/>
  <c r="L77"/>
  <c r="J77"/>
  <c r="I77"/>
  <c r="K77" s="1"/>
  <c r="P75"/>
  <c r="N75"/>
  <c r="P73"/>
  <c r="N73"/>
  <c r="L71"/>
  <c r="J71"/>
  <c r="K71" s="1"/>
  <c r="I71"/>
  <c r="P69"/>
  <c r="N69"/>
  <c r="L67"/>
  <c r="J67"/>
  <c r="I67"/>
  <c r="N65"/>
  <c r="P64"/>
  <c r="N64"/>
  <c r="P59"/>
  <c r="N59"/>
  <c r="N53"/>
  <c r="N51"/>
  <c r="P50"/>
  <c r="N50"/>
  <c r="N46"/>
  <c r="P45"/>
  <c r="N45"/>
  <c r="Q45" s="1"/>
  <c r="N40"/>
  <c r="P39"/>
  <c r="N39"/>
  <c r="P35"/>
  <c r="N35"/>
  <c r="L33"/>
  <c r="J33"/>
  <c r="I33"/>
  <c r="P31"/>
  <c r="N31"/>
  <c r="L29"/>
  <c r="J29"/>
  <c r="I29"/>
  <c r="P27"/>
  <c r="N27"/>
  <c r="L25"/>
  <c r="J25"/>
  <c r="I25"/>
  <c r="P23"/>
  <c r="N23"/>
  <c r="Q23" s="1"/>
  <c r="L20"/>
  <c r="J20"/>
  <c r="I20"/>
  <c r="P18"/>
  <c r="N18"/>
  <c r="T17"/>
  <c r="T16"/>
  <c r="L16"/>
  <c r="J16"/>
  <c r="I16"/>
  <c r="T15"/>
  <c r="T14"/>
  <c r="T13"/>
  <c r="P13"/>
  <c r="N13"/>
  <c r="T12"/>
  <c r="L11"/>
  <c r="J11"/>
  <c r="I11"/>
  <c r="P9"/>
  <c r="N9"/>
  <c r="L7"/>
  <c r="J7"/>
  <c r="I7"/>
  <c r="P5"/>
  <c r="N5"/>
  <c r="Q19" i="14" l="1"/>
  <c r="Q36"/>
  <c r="Q51"/>
  <c r="Q60"/>
  <c r="Q89"/>
  <c r="K95"/>
  <c r="Q109"/>
  <c r="Q118"/>
  <c r="K123"/>
  <c r="K21"/>
  <c r="Q77"/>
  <c r="Q97"/>
  <c r="Q125"/>
  <c r="Q155"/>
  <c r="Q139"/>
  <c r="K17"/>
  <c r="K34"/>
  <c r="Q46"/>
  <c r="K69"/>
  <c r="Q75"/>
  <c r="K87"/>
  <c r="K11" i="13"/>
  <c r="Q18"/>
  <c r="K25"/>
  <c r="Q84"/>
  <c r="Q108"/>
  <c r="Q117"/>
  <c r="K168"/>
  <c r="Q70"/>
  <c r="Q165"/>
  <c r="Q45"/>
  <c r="K68"/>
  <c r="K78"/>
  <c r="K7"/>
  <c r="K72"/>
  <c r="Q92"/>
  <c r="K121"/>
  <c r="Q5"/>
  <c r="Q9"/>
  <c r="Q23"/>
  <c r="K29"/>
  <c r="Q35"/>
  <c r="Q59"/>
  <c r="Q119"/>
  <c r="Q142"/>
  <c r="Q145"/>
  <c r="Q96"/>
  <c r="Q160"/>
  <c r="K16"/>
  <c r="Q31"/>
  <c r="Q39"/>
  <c r="Q65"/>
  <c r="Q76"/>
  <c r="Q113"/>
  <c r="Q153"/>
  <c r="Q169"/>
  <c r="Q13"/>
  <c r="K20"/>
  <c r="K33"/>
  <c r="Q50"/>
  <c r="Q74"/>
  <c r="Q80"/>
  <c r="K86"/>
  <c r="K94"/>
  <c r="K115"/>
  <c r="Q124"/>
  <c r="Q154"/>
  <c r="Q33" i="11"/>
  <c r="K40"/>
  <c r="Q54"/>
  <c r="Q80"/>
  <c r="K93"/>
  <c r="N154"/>
  <c r="Q42"/>
  <c r="K109"/>
  <c r="Q132"/>
  <c r="K22"/>
  <c r="Q85"/>
  <c r="K97"/>
  <c r="K130"/>
  <c r="Q139"/>
  <c r="L77" i="7"/>
  <c r="K82" i="6"/>
  <c r="Q9"/>
  <c r="Q23"/>
  <c r="K86"/>
  <c r="Q80"/>
  <c r="Q88"/>
  <c r="Q124"/>
  <c r="K11"/>
  <c r="K20"/>
  <c r="K120" i="5"/>
  <c r="Q27"/>
  <c r="Q64"/>
  <c r="Q31" i="6"/>
  <c r="K72"/>
  <c r="Q39"/>
  <c r="Q65"/>
  <c r="Q13"/>
  <c r="Q35"/>
  <c r="Q45"/>
  <c r="K68"/>
  <c r="K78"/>
  <c r="Q96"/>
  <c r="K7"/>
  <c r="Q18"/>
  <c r="Q27"/>
  <c r="Q101"/>
  <c r="K16"/>
  <c r="Q76"/>
  <c r="Q5"/>
  <c r="K25"/>
  <c r="K29"/>
  <c r="Q59"/>
  <c r="Q74"/>
  <c r="K94"/>
  <c r="Q117"/>
  <c r="K121" i="5"/>
  <c r="Q118"/>
  <c r="Q107"/>
  <c r="Q31"/>
  <c r="K81"/>
  <c r="Q18"/>
  <c r="Q35"/>
  <c r="Q69"/>
  <c r="Q95"/>
  <c r="K85"/>
  <c r="Q9"/>
  <c r="K114"/>
  <c r="K29"/>
  <c r="Q50"/>
  <c r="Q79"/>
  <c r="Q87"/>
  <c r="K93"/>
  <c r="K16"/>
  <c r="Q5"/>
  <c r="K7"/>
  <c r="K11"/>
  <c r="K20"/>
  <c r="K33"/>
  <c r="Q39"/>
  <c r="K67"/>
  <c r="Q91"/>
  <c r="Q100"/>
  <c r="Q112"/>
  <c r="Q116"/>
  <c r="Q75"/>
  <c r="Q13"/>
  <c r="Q59"/>
  <c r="Q73"/>
  <c r="K25"/>
</calcChain>
</file>

<file path=xl/sharedStrings.xml><?xml version="1.0" encoding="utf-8"?>
<sst xmlns="http://schemas.openxmlformats.org/spreadsheetml/2006/main" count="5574" uniqueCount="644">
  <si>
    <t>日時</t>
    <rPh sb="0" eb="2">
      <t>ニチジ</t>
    </rPh>
    <phoneticPr fontId="1"/>
  </si>
  <si>
    <t>車種</t>
    <rPh sb="0" eb="2">
      <t>シャシュ</t>
    </rPh>
    <phoneticPr fontId="1"/>
  </si>
  <si>
    <t>2017/06/06</t>
  </si>
  <si>
    <t>16:41</t>
  </si>
  <si>
    <t>20:18</t>
  </si>
  <si>
    <t>2017/06/07</t>
  </si>
  <si>
    <t>19:17</t>
  </si>
  <si>
    <t>23:48</t>
  </si>
  <si>
    <t>2017/06/08</t>
  </si>
  <si>
    <t>14:33</t>
  </si>
  <si>
    <t>20:16</t>
  </si>
  <si>
    <t>2017/06/09</t>
  </si>
  <si>
    <t>15:01</t>
  </si>
  <si>
    <t>19:10</t>
  </si>
  <si>
    <t>2017/06/13</t>
  </si>
  <si>
    <t>18:44</t>
  </si>
  <si>
    <t>2017/06/14</t>
  </si>
  <si>
    <t>10:03</t>
  </si>
  <si>
    <t>12:50</t>
  </si>
  <si>
    <t>2017/06/15</t>
  </si>
  <si>
    <t>14:45</t>
  </si>
  <si>
    <t>21:27</t>
  </si>
  <si>
    <t>16:46</t>
  </si>
  <si>
    <t>19:26</t>
  </si>
  <si>
    <t>2017/06/19</t>
  </si>
  <si>
    <t>04:03</t>
  </si>
  <si>
    <t>15:33</t>
  </si>
  <si>
    <t>2017/07/16</t>
  </si>
  <si>
    <t>02:20</t>
  </si>
  <si>
    <t>17:02</t>
  </si>
  <si>
    <t>2017/07/22</t>
  </si>
  <si>
    <t>22:53</t>
  </si>
  <si>
    <t>2017/07/23</t>
  </si>
  <si>
    <t>19:07</t>
  </si>
  <si>
    <t>2017/08/28</t>
  </si>
  <si>
    <t>15:06</t>
  </si>
  <si>
    <t>22:05</t>
  </si>
  <si>
    <t>2017/09/05</t>
  </si>
  <si>
    <t>13:55</t>
  </si>
  <si>
    <t>2017/09/17</t>
  </si>
  <si>
    <t>19:49</t>
  </si>
  <si>
    <t>2017/09/18</t>
  </si>
  <si>
    <t>2017/09/28</t>
  </si>
  <si>
    <t>23:53</t>
  </si>
  <si>
    <t>2017/09/29</t>
  </si>
  <si>
    <t>13:29</t>
  </si>
  <si>
    <t>日付</t>
    <rPh sb="0" eb="2">
      <t>ヒヅケ</t>
    </rPh>
    <phoneticPr fontId="1"/>
  </si>
  <si>
    <t>時間</t>
    <rPh sb="0" eb="2">
      <t>ジカン</t>
    </rPh>
    <phoneticPr fontId="1"/>
  </si>
  <si>
    <t>BMW i3</t>
    <phoneticPr fontId="1"/>
  </si>
  <si>
    <t>ミニキャブ MiEV</t>
    <phoneticPr fontId="1"/>
  </si>
  <si>
    <t>リーフ</t>
    <phoneticPr fontId="1"/>
  </si>
  <si>
    <t>iMiEV</t>
    <phoneticPr fontId="1"/>
  </si>
  <si>
    <t>・RIO・LACOOCO・充電終了</t>
  </si>
  <si>
    <t>・RIO・LACOOCO・充電開始</t>
  </si>
  <si>
    <t>13:48</t>
    <phoneticPr fontId="1"/>
  </si>
  <si>
    <t>小倉到着</t>
    <rPh sb="0" eb="2">
      <t>コクラ</t>
    </rPh>
    <rPh sb="2" eb="4">
      <t>トウチャク</t>
    </rPh>
    <phoneticPr fontId="1"/>
  </si>
  <si>
    <t>14:50</t>
    <phoneticPr fontId="1"/>
  </si>
  <si>
    <t>博多出発</t>
    <rPh sb="0" eb="2">
      <t>ハカタ</t>
    </rPh>
    <rPh sb="2" eb="4">
      <t>シュッパツ</t>
    </rPh>
    <phoneticPr fontId="1"/>
  </si>
  <si>
    <t>小倉出発</t>
    <rPh sb="0" eb="2">
      <t>コクラ</t>
    </rPh>
    <rPh sb="2" eb="4">
      <t>シュッパツ</t>
    </rPh>
    <phoneticPr fontId="1"/>
  </si>
  <si>
    <t>博多到着</t>
    <rPh sb="0" eb="2">
      <t>ハカタ</t>
    </rPh>
    <rPh sb="2" eb="4">
      <t>トウチャク</t>
    </rPh>
    <phoneticPr fontId="1"/>
  </si>
  <si>
    <t>高速道路使用</t>
    <rPh sb="0" eb="2">
      <t>コウソク</t>
    </rPh>
    <rPh sb="2" eb="4">
      <t>ドウロ</t>
    </rPh>
    <rPh sb="4" eb="6">
      <t>シヨウ</t>
    </rPh>
    <phoneticPr fontId="1"/>
  </si>
  <si>
    <t>福岡空港　急速充電開始</t>
    <rPh sb="0" eb="2">
      <t>フクオカ</t>
    </rPh>
    <rPh sb="2" eb="4">
      <t>クウコウ</t>
    </rPh>
    <rPh sb="5" eb="7">
      <t>キュウソク</t>
    </rPh>
    <rPh sb="7" eb="9">
      <t>ジュウデン</t>
    </rPh>
    <rPh sb="9" eb="11">
      <t>カイシ</t>
    </rPh>
    <phoneticPr fontId="1"/>
  </si>
  <si>
    <t>福岡空港　急速充電終了</t>
    <rPh sb="0" eb="2">
      <t>フクオカ</t>
    </rPh>
    <rPh sb="2" eb="4">
      <t>クウコウ</t>
    </rPh>
    <rPh sb="5" eb="7">
      <t>キュウソク</t>
    </rPh>
    <rPh sb="7" eb="9">
      <t>ジュウデン</t>
    </rPh>
    <rPh sb="9" eb="11">
      <t>シュウリョウ</t>
    </rPh>
    <phoneticPr fontId="1"/>
  </si>
  <si>
    <t>20:26</t>
    <phoneticPr fontId="1"/>
  </si>
  <si>
    <t>23.54</t>
    <phoneticPr fontId="1"/>
  </si>
  <si>
    <t>23:56</t>
    <phoneticPr fontId="1"/>
  </si>
  <si>
    <t>2017/06/07</t>
    <phoneticPr fontId="1"/>
  </si>
  <si>
    <t>12:18</t>
    <phoneticPr fontId="1"/>
  </si>
  <si>
    <t>14:32</t>
    <phoneticPr fontId="1"/>
  </si>
  <si>
    <t>下道で移動</t>
    <rPh sb="0" eb="2">
      <t>シタミチ</t>
    </rPh>
    <rPh sb="3" eb="5">
      <t>イドウ</t>
    </rPh>
    <phoneticPr fontId="1"/>
  </si>
  <si>
    <t>小倉内　移動</t>
    <rPh sb="0" eb="2">
      <t>コクラ</t>
    </rPh>
    <rPh sb="2" eb="3">
      <t>ナイ</t>
    </rPh>
    <rPh sb="4" eb="6">
      <t>イドウ</t>
    </rPh>
    <phoneticPr fontId="1"/>
  </si>
  <si>
    <t>23:50</t>
    <phoneticPr fontId="1"/>
  </si>
  <si>
    <t>12:19</t>
    <phoneticPr fontId="1"/>
  </si>
  <si>
    <t>12:21</t>
    <phoneticPr fontId="1"/>
  </si>
  <si>
    <t>14：32</t>
    <phoneticPr fontId="1"/>
  </si>
  <si>
    <t xml:space="preserve">
</t>
    <phoneticPr fontId="1"/>
  </si>
  <si>
    <t>http://tech.hippo-lab.com/bmw-i3-1stday/</t>
    <phoneticPr fontId="1"/>
  </si>
  <si>
    <t>車種毎の
バッテリ容量
(kWh)</t>
    <rPh sb="0" eb="2">
      <t>シャシュ</t>
    </rPh>
    <rPh sb="2" eb="3">
      <t>ゴト</t>
    </rPh>
    <rPh sb="9" eb="11">
      <t>ヨウリョウ</t>
    </rPh>
    <phoneticPr fontId="1"/>
  </si>
  <si>
    <t>推定
バッテリー
充電量
（kWh)</t>
    <rPh sb="0" eb="2">
      <t>スイテイ</t>
    </rPh>
    <rPh sb="9" eb="11">
      <t>ジュウデン</t>
    </rPh>
    <rPh sb="11" eb="12">
      <t>リョウ</t>
    </rPh>
    <phoneticPr fontId="1"/>
  </si>
  <si>
    <t>充電器
消費電力
読み
（kWh)</t>
    <rPh sb="0" eb="3">
      <t>ジュウデンキ</t>
    </rPh>
    <rPh sb="4" eb="6">
      <t>ショウヒ</t>
    </rPh>
    <rPh sb="6" eb="8">
      <t>デンリョク</t>
    </rPh>
    <rPh sb="9" eb="10">
      <t>ヨ</t>
    </rPh>
    <phoneticPr fontId="1"/>
  </si>
  <si>
    <t>充電器
消費電力
(kWh)</t>
    <rPh sb="0" eb="3">
      <t>ジュウデンキ</t>
    </rPh>
    <rPh sb="4" eb="6">
      <t>ショウヒ</t>
    </rPh>
    <rPh sb="6" eb="8">
      <t>デンリョク</t>
    </rPh>
    <phoneticPr fontId="1"/>
  </si>
  <si>
    <t>トリップ
メーター
読み
(km)</t>
    <rPh sb="10" eb="11">
      <t>ヨ</t>
    </rPh>
    <phoneticPr fontId="1"/>
  </si>
  <si>
    <t>走行距離
（km)</t>
    <rPh sb="0" eb="2">
      <t>ソウコウ</t>
    </rPh>
    <rPh sb="2" eb="4">
      <t>キョリ</t>
    </rPh>
    <phoneticPr fontId="1"/>
  </si>
  <si>
    <t>推定
走行消費
(kWh)</t>
    <rPh sb="0" eb="2">
      <t>スイテイ</t>
    </rPh>
    <rPh sb="3" eb="5">
      <t>ソウコウ</t>
    </rPh>
    <rPh sb="5" eb="7">
      <t>ショウヒ</t>
    </rPh>
    <phoneticPr fontId="1"/>
  </si>
  <si>
    <t>推定電費
（km/kWh）</t>
    <rPh sb="0" eb="2">
      <t>スイテイ</t>
    </rPh>
    <rPh sb="2" eb="3">
      <t>デン</t>
    </rPh>
    <rPh sb="3" eb="4">
      <t>ヒ</t>
    </rPh>
    <phoneticPr fontId="1"/>
  </si>
  <si>
    <t>http://tech.hippo-lab.com/minicab-miev/</t>
    <phoneticPr fontId="1"/>
  </si>
  <si>
    <t>http://tech.hippo-lab.com/bmw-i3-3rdday/</t>
    <phoneticPr fontId="1"/>
  </si>
  <si>
    <t>20:36</t>
    <phoneticPr fontId="1"/>
  </si>
  <si>
    <t>23:29</t>
    <phoneticPr fontId="1"/>
  </si>
  <si>
    <t>23:30</t>
    <phoneticPr fontId="1"/>
  </si>
  <si>
    <t>23:42</t>
    <phoneticPr fontId="1"/>
  </si>
  <si>
    <t>EV走行・充電　測定結果</t>
    <rPh sb="2" eb="4">
      <t>ソウコウ</t>
    </rPh>
    <rPh sb="5" eb="7">
      <t>ジュウデン</t>
    </rPh>
    <rPh sb="8" eb="10">
      <t>ソクテイ</t>
    </rPh>
    <rPh sb="10" eb="12">
      <t>ケッカ</t>
    </rPh>
    <phoneticPr fontId="1"/>
  </si>
  <si>
    <t>12:33</t>
    <phoneticPr fontId="1"/>
  </si>
  <si>
    <t>BMW i3</t>
    <phoneticPr fontId="1"/>
  </si>
  <si>
    <t>2017/06/09</t>
    <phoneticPr fontId="1"/>
  </si>
  <si>
    <t>14:43</t>
    <phoneticPr fontId="1"/>
  </si>
  <si>
    <t>充電時間</t>
    <rPh sb="0" eb="2">
      <t>ジュウデン</t>
    </rPh>
    <rPh sb="2" eb="4">
      <t>ジカン</t>
    </rPh>
    <phoneticPr fontId="1"/>
  </si>
  <si>
    <t>24:16</t>
    <phoneticPr fontId="1"/>
  </si>
  <si>
    <t>25:41</t>
    <phoneticPr fontId="1"/>
  </si>
  <si>
    <t>26:09</t>
    <phoneticPr fontId="1"/>
  </si>
  <si>
    <t>走行情報</t>
    <rPh sb="0" eb="2">
      <t>ソウコウ</t>
    </rPh>
    <rPh sb="2" eb="4">
      <t>ジョウホウ</t>
    </rPh>
    <phoneticPr fontId="1"/>
  </si>
  <si>
    <t>充電情報</t>
    <rPh sb="0" eb="2">
      <t>ジュウデン</t>
    </rPh>
    <rPh sb="2" eb="4">
      <t>ジョウホウ</t>
    </rPh>
    <phoneticPr fontId="1"/>
  </si>
  <si>
    <t>行動内容</t>
    <rPh sb="0" eb="2">
      <t>コウドウ</t>
    </rPh>
    <rPh sb="2" eb="4">
      <t>ナイヨウ</t>
    </rPh>
    <phoneticPr fontId="1"/>
  </si>
  <si>
    <t>車種情報</t>
    <rPh sb="0" eb="2">
      <t>シャシュ</t>
    </rPh>
    <rPh sb="2" eb="4">
      <t>ジョウホウ</t>
    </rPh>
    <phoneticPr fontId="1"/>
  </si>
  <si>
    <t>備考欄</t>
    <rPh sb="0" eb="2">
      <t>ビコウ</t>
    </rPh>
    <rPh sb="2" eb="3">
      <t>ラン</t>
    </rPh>
    <phoneticPr fontId="1"/>
  </si>
  <si>
    <t>メモ</t>
    <phoneticPr fontId="1"/>
  </si>
  <si>
    <t>移動内容</t>
    <rPh sb="0" eb="2">
      <t>イドウ</t>
    </rPh>
    <rPh sb="2" eb="4">
      <t>ナイヨウ</t>
    </rPh>
    <phoneticPr fontId="1"/>
  </si>
  <si>
    <t>充電内容</t>
    <rPh sb="0" eb="2">
      <t>ジュウデン</t>
    </rPh>
    <rPh sb="2" eb="4">
      <t>ナイヨウ</t>
    </rPh>
    <phoneticPr fontId="1"/>
  </si>
  <si>
    <t>http://tech.hippo-lab.com/bmw-i3-4thday/</t>
    <phoneticPr fontId="1"/>
  </si>
  <si>
    <t>19:13</t>
    <phoneticPr fontId="1"/>
  </si>
  <si>
    <t>21:33</t>
    <phoneticPr fontId="1"/>
  </si>
  <si>
    <t>詳細記録の記事（資料URL）</t>
    <rPh sb="0" eb="2">
      <t>ショウサイ</t>
    </rPh>
    <rPh sb="2" eb="4">
      <t>キロク</t>
    </rPh>
    <rPh sb="5" eb="7">
      <t>キジ</t>
    </rPh>
    <rPh sb="8" eb="10">
      <t>シリョウ</t>
    </rPh>
    <phoneticPr fontId="1"/>
  </si>
  <si>
    <t>23:08</t>
    <phoneticPr fontId="1"/>
  </si>
  <si>
    <t>23:38</t>
    <phoneticPr fontId="1"/>
  </si>
  <si>
    <t>15:12</t>
    <phoneticPr fontId="1"/>
  </si>
  <si>
    <t>17:59</t>
    <phoneticPr fontId="1"/>
  </si>
  <si>
    <t>博多出発</t>
    <rPh sb="0" eb="2">
      <t>ハカタ</t>
    </rPh>
    <rPh sb="2" eb="4">
      <t>シュッパツ</t>
    </rPh>
    <phoneticPr fontId="1"/>
  </si>
  <si>
    <t>小倉到着</t>
    <rPh sb="0" eb="2">
      <t>コクラ</t>
    </rPh>
    <rPh sb="2" eb="4">
      <t>トウチャク</t>
    </rPh>
    <phoneticPr fontId="1"/>
  </si>
  <si>
    <t>下道で移動</t>
    <rPh sb="0" eb="2">
      <t>シタミチ</t>
    </rPh>
    <rPh sb="3" eb="5">
      <t>イドウ</t>
    </rPh>
    <phoneticPr fontId="1"/>
  </si>
  <si>
    <t>12:53</t>
    <phoneticPr fontId="1"/>
  </si>
  <si>
    <t>14:51</t>
    <phoneticPr fontId="1"/>
  </si>
  <si>
    <t>小倉出発</t>
    <rPh sb="0" eb="2">
      <t>コクラ</t>
    </rPh>
    <rPh sb="2" eb="4">
      <t>シュッパツ</t>
    </rPh>
    <phoneticPr fontId="1"/>
  </si>
  <si>
    <t>博多到着</t>
    <rPh sb="0" eb="2">
      <t>ハカタ</t>
    </rPh>
    <rPh sb="2" eb="4">
      <t>トウチャク</t>
    </rPh>
    <phoneticPr fontId="1"/>
  </si>
  <si>
    <t>2017/06/15</t>
    <phoneticPr fontId="1"/>
  </si>
  <si>
    <t>12:47</t>
    <phoneticPr fontId="1"/>
  </si>
  <si>
    <t>14:40</t>
    <phoneticPr fontId="1"/>
  </si>
  <si>
    <t>リーフ</t>
  </si>
  <si>
    <t>リーフ</t>
    <phoneticPr fontId="1"/>
  </si>
  <si>
    <t>リーフ</t>
    <phoneticPr fontId="1"/>
  </si>
  <si>
    <t>BMW i3</t>
    <phoneticPr fontId="1"/>
  </si>
  <si>
    <t>BMW i3</t>
    <phoneticPr fontId="1"/>
  </si>
  <si>
    <t>21:31</t>
    <phoneticPr fontId="1"/>
  </si>
  <si>
    <t>23:34</t>
    <phoneticPr fontId="1"/>
  </si>
  <si>
    <t>23:37</t>
    <phoneticPr fontId="1"/>
  </si>
  <si>
    <t>23:40</t>
    <phoneticPr fontId="1"/>
  </si>
  <si>
    <t>http://tech.hippo-lab.com/leaf-2/</t>
    <phoneticPr fontId="1"/>
  </si>
  <si>
    <t>http://tech.hippo-lab.com/bmw-i3-lastday/</t>
    <phoneticPr fontId="1"/>
  </si>
  <si>
    <t>14:47</t>
    <phoneticPr fontId="1"/>
  </si>
  <si>
    <t>16:43</t>
    <phoneticPr fontId="1"/>
  </si>
  <si>
    <t>19:30</t>
    <phoneticPr fontId="1"/>
  </si>
  <si>
    <t>22:32</t>
    <phoneticPr fontId="1"/>
  </si>
  <si>
    <t>http://tech.hippo-lab.com/leaf-3/</t>
    <phoneticPr fontId="1"/>
  </si>
  <si>
    <t>2017/06/16</t>
    <phoneticPr fontId="1"/>
  </si>
  <si>
    <t>2017/06/16</t>
    <phoneticPr fontId="1"/>
  </si>
  <si>
    <t>23:23</t>
    <phoneticPr fontId="1"/>
  </si>
  <si>
    <t>23:34</t>
    <phoneticPr fontId="1"/>
  </si>
  <si>
    <t>-</t>
    <phoneticPr fontId="1"/>
  </si>
  <si>
    <t>別府湾ＳＡ</t>
    <phoneticPr fontId="1"/>
  </si>
  <si>
    <t>ＳＡ　急速充電開始</t>
    <rPh sb="3" eb="5">
      <t>キュウソク</t>
    </rPh>
    <rPh sb="5" eb="7">
      <t>ジュウデン</t>
    </rPh>
    <rPh sb="7" eb="9">
      <t>カイシ</t>
    </rPh>
    <phoneticPr fontId="1"/>
  </si>
  <si>
    <t>ＳＡ　急速充電終了</t>
    <rPh sb="3" eb="5">
      <t>キュウソク</t>
    </rPh>
    <rPh sb="5" eb="7">
      <t>ジュウデン</t>
    </rPh>
    <rPh sb="7" eb="9">
      <t>シュウリョウ</t>
    </rPh>
    <phoneticPr fontId="1"/>
  </si>
  <si>
    <t>http://tech.hippo-lab.com/leaf_9syu/</t>
    <phoneticPr fontId="1"/>
  </si>
  <si>
    <t>100%になった時刻は不明</t>
    <rPh sb="8" eb="10">
      <t>ジコク</t>
    </rPh>
    <rPh sb="11" eb="13">
      <t>フメイ</t>
    </rPh>
    <phoneticPr fontId="1"/>
  </si>
  <si>
    <t>検算の差分が大きい。理由は不明。</t>
    <rPh sb="0" eb="2">
      <t>ケンザン</t>
    </rPh>
    <rPh sb="3" eb="5">
      <t>サブン</t>
    </rPh>
    <rPh sb="6" eb="7">
      <t>オオ</t>
    </rPh>
    <rPh sb="10" eb="12">
      <t>リユウ</t>
    </rPh>
    <rPh sb="13" eb="15">
      <t>フメイ</t>
    </rPh>
    <phoneticPr fontId="1"/>
  </si>
  <si>
    <t>高速道路使用　エアコン使用</t>
    <rPh sb="0" eb="2">
      <t>コウソク</t>
    </rPh>
    <rPh sb="2" eb="4">
      <t>ドウロ</t>
    </rPh>
    <rPh sb="4" eb="6">
      <t>シヨウ</t>
    </rPh>
    <rPh sb="11" eb="13">
      <t>シヨウ</t>
    </rPh>
    <phoneticPr fontId="1"/>
  </si>
  <si>
    <t>高速道路使用</t>
    <rPh sb="0" eb="2">
      <t>コウソク</t>
    </rPh>
    <rPh sb="2" eb="4">
      <t>ドウロ</t>
    </rPh>
    <rPh sb="4" eb="6">
      <t>シヨウ</t>
    </rPh>
    <phoneticPr fontId="1"/>
  </si>
  <si>
    <t>2017/06/17</t>
  </si>
  <si>
    <t>2017/06/17</t>
    <phoneticPr fontId="1"/>
  </si>
  <si>
    <t>2017/06/17</t>
    <phoneticPr fontId="1"/>
  </si>
  <si>
    <t>23:35</t>
    <phoneticPr fontId="1"/>
  </si>
  <si>
    <t>10:28</t>
    <phoneticPr fontId="1"/>
  </si>
  <si>
    <t>-</t>
    <phoneticPr fontId="1"/>
  </si>
  <si>
    <t>日産延岡　充電終了1回目</t>
    <rPh sb="7" eb="9">
      <t>シュウリョウ</t>
    </rPh>
    <rPh sb="10" eb="12">
      <t>カイメ</t>
    </rPh>
    <phoneticPr fontId="1"/>
  </si>
  <si>
    <t>日産延岡　充電終了2回目</t>
    <rPh sb="7" eb="9">
      <t>シュウリョウ</t>
    </rPh>
    <rPh sb="10" eb="12">
      <t>カイメ</t>
    </rPh>
    <phoneticPr fontId="1"/>
  </si>
  <si>
    <t>11:01</t>
    <phoneticPr fontId="1"/>
  </si>
  <si>
    <t>11:35</t>
    <phoneticPr fontId="1"/>
  </si>
  <si>
    <t>霧島到着</t>
    <rPh sb="0" eb="2">
      <t>キリシマ</t>
    </rPh>
    <rPh sb="2" eb="4">
      <t>トウチャク</t>
    </rPh>
    <phoneticPr fontId="1"/>
  </si>
  <si>
    <t>延岡出発</t>
    <rPh sb="0" eb="2">
      <t>ノベオカ</t>
    </rPh>
    <rPh sb="2" eb="4">
      <t>シュッパツ</t>
    </rPh>
    <phoneticPr fontId="1"/>
  </si>
  <si>
    <t>延岡到着</t>
    <rPh sb="0" eb="2">
      <t>ノベオカ</t>
    </rPh>
    <rPh sb="2" eb="4">
      <t>トウチャク</t>
    </rPh>
    <phoneticPr fontId="1"/>
  </si>
  <si>
    <t>22:29</t>
    <phoneticPr fontId="1"/>
  </si>
  <si>
    <t>11:37</t>
    <phoneticPr fontId="1"/>
  </si>
  <si>
    <t>http://tech.hippo-lab.com/leaf_9syu-3/</t>
    <phoneticPr fontId="1"/>
  </si>
  <si>
    <t>11:46</t>
    <phoneticPr fontId="1"/>
  </si>
  <si>
    <t>2017/06/18</t>
    <phoneticPr fontId="1"/>
  </si>
  <si>
    <t>12:17</t>
    <phoneticPr fontId="1"/>
  </si>
  <si>
    <t>http://hippolab.xsrv.jp/ysf-hip-ksf-stage/tech/leaf_9syu-4/</t>
    <phoneticPr fontId="1"/>
  </si>
  <si>
    <t>サンキュー隼人店　充電開始</t>
    <rPh sb="9" eb="11">
      <t>ジュウデン</t>
    </rPh>
    <rPh sb="11" eb="13">
      <t>カイシ</t>
    </rPh>
    <phoneticPr fontId="1"/>
  </si>
  <si>
    <t>霧島出発</t>
    <rPh sb="0" eb="2">
      <t>キリシマ</t>
    </rPh>
    <rPh sb="2" eb="4">
      <t>シュッパツ</t>
    </rPh>
    <phoneticPr fontId="1"/>
  </si>
  <si>
    <r>
      <t>下道で移動　（</t>
    </r>
    <r>
      <rPr>
        <sz val="11"/>
        <color rgb="FFFF0000"/>
        <rFont val="ＭＳ Ｐゴシック"/>
        <family val="3"/>
        <charset val="128"/>
        <scheme val="minor"/>
      </rPr>
      <t>2％</t>
    </r>
    <r>
      <rPr>
        <sz val="11"/>
        <color theme="1"/>
        <rFont val="ＭＳ Ｐゴシック"/>
        <family val="2"/>
        <charset val="128"/>
        <scheme val="minor"/>
      </rPr>
      <t>は推測。翌日の充電開始時：日産隼人店で0%計測から逆算）</t>
    </r>
    <rPh sb="0" eb="2">
      <t>シタミチ</t>
    </rPh>
    <rPh sb="3" eb="5">
      <t>イドウ</t>
    </rPh>
    <rPh sb="10" eb="12">
      <t>スイソク</t>
    </rPh>
    <rPh sb="13" eb="15">
      <t>ヨクジツ</t>
    </rPh>
    <rPh sb="16" eb="18">
      <t>ジュウデン</t>
    </rPh>
    <rPh sb="18" eb="20">
      <t>カイシ</t>
    </rPh>
    <rPh sb="20" eb="21">
      <t>ジ</t>
    </rPh>
    <rPh sb="22" eb="24">
      <t>ニッサン</t>
    </rPh>
    <rPh sb="24" eb="26">
      <t>ハヤト</t>
    </rPh>
    <rPh sb="26" eb="27">
      <t>テン</t>
    </rPh>
    <rPh sb="30" eb="32">
      <t>ケイソク</t>
    </rPh>
    <rPh sb="34" eb="36">
      <t>ギャクサン</t>
    </rPh>
    <phoneticPr fontId="1"/>
  </si>
  <si>
    <r>
      <t>車両メータは100%だが充電器は</t>
    </r>
    <r>
      <rPr>
        <sz val="11"/>
        <color rgb="FFFF0000"/>
        <rFont val="ＭＳ Ｐゴシック"/>
        <family val="3"/>
        <charset val="128"/>
        <scheme val="minor"/>
      </rPr>
      <t>97%</t>
    </r>
    <r>
      <rPr>
        <sz val="11"/>
        <color theme="1"/>
        <rFont val="ＭＳ Ｐゴシック"/>
        <family val="2"/>
        <charset val="128"/>
        <scheme val="minor"/>
      </rPr>
      <t>と計測。充電器の読みを採用）</t>
    </r>
    <rPh sb="0" eb="2">
      <t>シャリョウ</t>
    </rPh>
    <rPh sb="12" eb="15">
      <t>ジュウデンキ</t>
    </rPh>
    <rPh sb="20" eb="22">
      <t>ケイソク</t>
    </rPh>
    <rPh sb="23" eb="26">
      <t>ジュウデンキ</t>
    </rPh>
    <rPh sb="27" eb="28">
      <t>ヨ</t>
    </rPh>
    <rPh sb="30" eb="32">
      <t>サイヨウ</t>
    </rPh>
    <phoneticPr fontId="1"/>
  </si>
  <si>
    <t>高速道路使用　（メーター表示電費との差異は、おそらく平均を取る時点の差と推測　（参考ＵＲＬ：http://bbs.kakaku.com/bbs/K0000287092/SortID=19686884/）</t>
    <rPh sb="0" eb="2">
      <t>コウソク</t>
    </rPh>
    <rPh sb="2" eb="4">
      <t>ドウロ</t>
    </rPh>
    <rPh sb="4" eb="6">
      <t>シヨウ</t>
    </rPh>
    <rPh sb="12" eb="14">
      <t>ヒョウジ</t>
    </rPh>
    <rPh sb="14" eb="15">
      <t>デン</t>
    </rPh>
    <rPh sb="15" eb="16">
      <t>ヒ</t>
    </rPh>
    <rPh sb="18" eb="20">
      <t>サイ</t>
    </rPh>
    <rPh sb="26" eb="28">
      <t>ヘイキン</t>
    </rPh>
    <rPh sb="29" eb="30">
      <t>ト</t>
    </rPh>
    <rPh sb="31" eb="33">
      <t>ジテン</t>
    </rPh>
    <rPh sb="34" eb="35">
      <t>サ</t>
    </rPh>
    <rPh sb="36" eb="38">
      <t>スイソク</t>
    </rPh>
    <rPh sb="40" eb="42">
      <t>サンコウ</t>
    </rPh>
    <phoneticPr fontId="1"/>
  </si>
  <si>
    <t>天草到着</t>
    <rPh sb="0" eb="2">
      <t>アマクサ</t>
    </rPh>
    <rPh sb="2" eb="4">
      <t>トウチャク</t>
    </rPh>
    <phoneticPr fontId="1"/>
  </si>
  <si>
    <t>うしぶか海の駅　充電開始</t>
    <rPh sb="8" eb="10">
      <t>ジュウデン</t>
    </rPh>
    <rPh sb="10" eb="12">
      <t>カイシ</t>
    </rPh>
    <phoneticPr fontId="1"/>
  </si>
  <si>
    <t>うしぶか海の駅　充電終了1回目</t>
    <rPh sb="10" eb="12">
      <t>シュウリョウ</t>
    </rPh>
    <rPh sb="13" eb="15">
      <t>カイメ</t>
    </rPh>
    <phoneticPr fontId="1"/>
  </si>
  <si>
    <t>うしぶか海の駅　充電終了2回目</t>
    <rPh sb="10" eb="12">
      <t>シュウリョウ</t>
    </rPh>
    <rPh sb="13" eb="15">
      <t>カイメ</t>
    </rPh>
    <phoneticPr fontId="1"/>
  </si>
  <si>
    <t>天草出発</t>
    <rPh sb="0" eb="2">
      <t>アマクサ</t>
    </rPh>
    <rPh sb="2" eb="4">
      <t>シュッパツ</t>
    </rPh>
    <phoneticPr fontId="1"/>
  </si>
  <si>
    <t>久留米到着</t>
    <rPh sb="0" eb="3">
      <t>クルメ</t>
    </rPh>
    <rPh sb="3" eb="5">
      <t>トウチャク</t>
    </rPh>
    <phoneticPr fontId="1"/>
  </si>
  <si>
    <t>TSUTAYA上津店　充電開始</t>
    <rPh sb="11" eb="13">
      <t>ジュウデン</t>
    </rPh>
    <rPh sb="13" eb="15">
      <t>カイシ</t>
    </rPh>
    <phoneticPr fontId="1"/>
  </si>
  <si>
    <t>TSUTAYA上津店　充電終了</t>
    <rPh sb="11" eb="13">
      <t>ジュウデン</t>
    </rPh>
    <rPh sb="13" eb="15">
      <t>シュウリョウ</t>
    </rPh>
    <phoneticPr fontId="1"/>
  </si>
  <si>
    <t>久留米出発</t>
    <rPh sb="0" eb="3">
      <t>クルメ</t>
    </rPh>
    <rPh sb="3" eb="5">
      <t>シュッパツ</t>
    </rPh>
    <phoneticPr fontId="1"/>
  </si>
  <si>
    <t>サンキュー隼人店　充電終了1</t>
    <rPh sb="9" eb="11">
      <t>ジュウデン</t>
    </rPh>
    <rPh sb="11" eb="13">
      <t>シュウリョウ</t>
    </rPh>
    <phoneticPr fontId="1"/>
  </si>
  <si>
    <t>サンキュー隼人店　充電終了2</t>
    <rPh sb="9" eb="11">
      <t>ジュウデン</t>
    </rPh>
    <rPh sb="11" eb="13">
      <t>シュウリョウ</t>
    </rPh>
    <phoneticPr fontId="1"/>
  </si>
  <si>
    <t>12:58</t>
    <phoneticPr fontId="1"/>
  </si>
  <si>
    <t>12:23</t>
    <phoneticPr fontId="1"/>
  </si>
  <si>
    <t>13:29</t>
    <phoneticPr fontId="1"/>
  </si>
  <si>
    <t>13:30</t>
    <phoneticPr fontId="1"/>
  </si>
  <si>
    <t>19:01</t>
    <phoneticPr fontId="1"/>
  </si>
  <si>
    <t>19:37</t>
    <phoneticPr fontId="1"/>
  </si>
  <si>
    <t>19:07</t>
    <phoneticPr fontId="1"/>
  </si>
  <si>
    <t>20:09</t>
    <phoneticPr fontId="1"/>
  </si>
  <si>
    <t>20:11</t>
    <phoneticPr fontId="1"/>
  </si>
  <si>
    <t>2017/06/19</t>
    <phoneticPr fontId="1"/>
  </si>
  <si>
    <t>http://hippolab.xsrv.jp/ysf-hip-ksf-stage/tech/leaf-4/</t>
    <phoneticPr fontId="1"/>
  </si>
  <si>
    <t>13:01</t>
    <phoneticPr fontId="1"/>
  </si>
  <si>
    <r>
      <rPr>
        <sz val="11"/>
        <color rgb="FFFF0000"/>
        <rFont val="ＭＳ Ｐゴシック"/>
        <family val="3"/>
        <charset val="128"/>
        <scheme val="minor"/>
      </rPr>
      <t>8%</t>
    </r>
    <r>
      <rPr>
        <sz val="11"/>
        <color theme="1"/>
        <rFont val="ＭＳ Ｐゴシック"/>
        <family val="2"/>
        <charset val="128"/>
        <scheme val="minor"/>
      </rPr>
      <t>は推測。翌日の充電完了から逆算</t>
    </r>
    <rPh sb="3" eb="5">
      <t>スイソク</t>
    </rPh>
    <rPh sb="6" eb="8">
      <t>ヨクジツ</t>
    </rPh>
    <rPh sb="9" eb="11">
      <t>ジュウデン</t>
    </rPh>
    <rPh sb="11" eb="13">
      <t>カンリョウ</t>
    </rPh>
    <rPh sb="15" eb="17">
      <t>ギャクサン</t>
    </rPh>
    <phoneticPr fontId="1"/>
  </si>
  <si>
    <t>高速道路使用。エアコン使用</t>
    <phoneticPr fontId="1"/>
  </si>
  <si>
    <t>16:14</t>
    <phoneticPr fontId="1"/>
  </si>
  <si>
    <t>18：10</t>
    <phoneticPr fontId="1"/>
  </si>
  <si>
    <t>博多移動</t>
    <rPh sb="0" eb="2">
      <t>ハカタ</t>
    </rPh>
    <rPh sb="2" eb="4">
      <t>イドウ</t>
    </rPh>
    <phoneticPr fontId="1"/>
  </si>
  <si>
    <t>熱ダレ発生。充電速度低下。</t>
    <rPh sb="0" eb="1">
      <t>ネツ</t>
    </rPh>
    <rPh sb="3" eb="5">
      <t>ハッセイ</t>
    </rPh>
    <rPh sb="6" eb="8">
      <t>ジュウデン</t>
    </rPh>
    <rPh sb="8" eb="10">
      <t>ソクド</t>
    </rPh>
    <rPh sb="10" eb="12">
      <t>テイカ</t>
    </rPh>
    <phoneticPr fontId="1"/>
  </si>
  <si>
    <t>2017/06/09</t>
    <phoneticPr fontId="1"/>
  </si>
  <si>
    <t>日産福岡　急速充電開始</t>
    <rPh sb="0" eb="2">
      <t>ニッサン</t>
    </rPh>
    <rPh sb="2" eb="4">
      <t>フクオカ</t>
    </rPh>
    <rPh sb="5" eb="7">
      <t>キュウソク</t>
    </rPh>
    <rPh sb="7" eb="9">
      <t>ジュウデン</t>
    </rPh>
    <rPh sb="9" eb="11">
      <t>カイシ</t>
    </rPh>
    <phoneticPr fontId="1"/>
  </si>
  <si>
    <t>日産福岡　急速充電終了</t>
    <rPh sb="0" eb="2">
      <t>ニッサン</t>
    </rPh>
    <rPh sb="2" eb="4">
      <t>フクオカ</t>
    </rPh>
    <rPh sb="7" eb="9">
      <t>ジュウデン</t>
    </rPh>
    <rPh sb="9" eb="11">
      <t>シュウリョウ</t>
    </rPh>
    <phoneticPr fontId="1"/>
  </si>
  <si>
    <t>日産延岡　急速充電開始</t>
    <rPh sb="0" eb="2">
      <t>ニッサン</t>
    </rPh>
    <rPh sb="2" eb="4">
      <t>ノベオカ</t>
    </rPh>
    <rPh sb="7" eb="9">
      <t>ジュウデン</t>
    </rPh>
    <rPh sb="9" eb="11">
      <t>カイシ</t>
    </rPh>
    <phoneticPr fontId="1"/>
  </si>
  <si>
    <t>日産隼人　急速充電開始</t>
    <rPh sb="0" eb="2">
      <t>ニッサン</t>
    </rPh>
    <rPh sb="2" eb="4">
      <t>ハヤト</t>
    </rPh>
    <rPh sb="7" eb="9">
      <t>ジュウデン</t>
    </rPh>
    <rPh sb="9" eb="11">
      <t>カイシ</t>
    </rPh>
    <phoneticPr fontId="1"/>
  </si>
  <si>
    <t>日産隼人　急速充電完了</t>
    <rPh sb="7" eb="9">
      <t>ジュウデン</t>
    </rPh>
    <rPh sb="9" eb="11">
      <t>カンリョウ</t>
    </rPh>
    <phoneticPr fontId="1"/>
  </si>
  <si>
    <t>日産福岡　急速充電終了</t>
    <rPh sb="9" eb="11">
      <t>シュウリョウ</t>
    </rPh>
    <phoneticPr fontId="1"/>
  </si>
  <si>
    <t>レンジエクステンダー起動</t>
    <rPh sb="10" eb="12">
      <t>キドウ</t>
    </rPh>
    <phoneticPr fontId="1"/>
  </si>
  <si>
    <t>別府周辺</t>
    <rPh sb="0" eb="2">
      <t>ベップ</t>
    </rPh>
    <rPh sb="2" eb="4">
      <t>シュウヘン</t>
    </rPh>
    <phoneticPr fontId="1"/>
  </si>
  <si>
    <t>走行中に発電機（レンジエクステンダー起動）　ガソリン走行に切り替わる。</t>
    <rPh sb="0" eb="3">
      <t>ソウコウチュウ</t>
    </rPh>
    <rPh sb="4" eb="7">
      <t>ハツデンキ</t>
    </rPh>
    <rPh sb="18" eb="20">
      <t>キドウ</t>
    </rPh>
    <rPh sb="26" eb="28">
      <t>ソウコウ</t>
    </rPh>
    <rPh sb="29" eb="30">
      <t>キ</t>
    </rPh>
    <rPh sb="31" eb="32">
      <t>カ</t>
    </rPh>
    <phoneticPr fontId="1"/>
  </si>
  <si>
    <t>レンジエクステンダー停止</t>
    <rPh sb="10" eb="12">
      <t>テイシ</t>
    </rPh>
    <phoneticPr fontId="1"/>
  </si>
  <si>
    <t>23:40</t>
    <phoneticPr fontId="1"/>
  </si>
  <si>
    <t>2017/06/10</t>
    <phoneticPr fontId="1"/>
  </si>
  <si>
    <t>01:34</t>
    <phoneticPr fontId="1"/>
  </si>
  <si>
    <t>03:06</t>
    <phoneticPr fontId="1"/>
  </si>
  <si>
    <t>01:24</t>
    <phoneticPr fontId="1"/>
  </si>
  <si>
    <t>01:30</t>
    <phoneticPr fontId="1"/>
  </si>
  <si>
    <t>02:00</t>
    <phoneticPr fontId="1"/>
  </si>
  <si>
    <t>02:02</t>
    <phoneticPr fontId="1"/>
  </si>
  <si>
    <t>03:35</t>
    <phoneticPr fontId="1"/>
  </si>
  <si>
    <t>00:37</t>
    <phoneticPr fontId="1"/>
  </si>
  <si>
    <t>01:08</t>
    <phoneticPr fontId="1"/>
  </si>
  <si>
    <t>01:11</t>
    <phoneticPr fontId="1"/>
  </si>
  <si>
    <t>02:39</t>
    <phoneticPr fontId="1"/>
  </si>
  <si>
    <t>04：03</t>
    <phoneticPr fontId="1"/>
  </si>
  <si>
    <t>http://hippolab.xsrv.jp/ysf-hip-ksf-stage/tech/bmw-i3-9syu-1day/</t>
    <phoneticPr fontId="1"/>
  </si>
  <si>
    <t>ガソリン給油</t>
    <rPh sb="4" eb="6">
      <t>キュウユ</t>
    </rPh>
    <phoneticPr fontId="1"/>
  </si>
  <si>
    <t>日産延岡　急速充電開始</t>
    <rPh sb="0" eb="2">
      <t>ニッサン</t>
    </rPh>
    <rPh sb="2" eb="4">
      <t>ノベオカ</t>
    </rPh>
    <rPh sb="5" eb="7">
      <t>キュウソク</t>
    </rPh>
    <rPh sb="7" eb="9">
      <t>ジュウデン</t>
    </rPh>
    <rPh sb="9" eb="11">
      <t>カイシ</t>
    </rPh>
    <phoneticPr fontId="1"/>
  </si>
  <si>
    <t>日産延岡　急速充電終了</t>
    <rPh sb="9" eb="11">
      <t>シュウリョウ</t>
    </rPh>
    <phoneticPr fontId="1"/>
  </si>
  <si>
    <t>2017/06/10</t>
    <phoneticPr fontId="1"/>
  </si>
  <si>
    <t>10:46</t>
    <phoneticPr fontId="1"/>
  </si>
  <si>
    <r>
      <t xml:space="preserve">- </t>
    </r>
    <r>
      <rPr>
        <sz val="11"/>
        <rFont val="ＭＳ Ｐゴシック"/>
        <family val="2"/>
        <charset val="128"/>
        <scheme val="minor"/>
      </rPr>
      <t>日産充電器は出力ｋWhを表示しない為、計測不能</t>
    </r>
    <phoneticPr fontId="1"/>
  </si>
  <si>
    <r>
      <t xml:space="preserve">- </t>
    </r>
    <r>
      <rPr>
        <sz val="11"/>
        <rFont val="ＭＳ Ｐゴシック"/>
        <family val="3"/>
        <charset val="128"/>
        <scheme val="minor"/>
      </rPr>
      <t>出力ｋWhを表示しない充電器の為、計測不能</t>
    </r>
    <phoneticPr fontId="1"/>
  </si>
  <si>
    <t>志布志市周辺</t>
    <rPh sb="4" eb="6">
      <t>シュウヘン</t>
    </rPh>
    <phoneticPr fontId="1"/>
  </si>
  <si>
    <t>レンジエクステンダー起動</t>
    <phoneticPr fontId="1"/>
  </si>
  <si>
    <t>走行中に発電機（レンジエクステンダー起動）　ガソリン走行に切り替わる。</t>
    <phoneticPr fontId="1"/>
  </si>
  <si>
    <t>道の駅　野方あらさ到着</t>
    <rPh sb="9" eb="11">
      <t>トウチャク</t>
    </rPh>
    <phoneticPr fontId="1"/>
  </si>
  <si>
    <t>道の駅　野方あらさ　充電開始</t>
    <rPh sb="10" eb="12">
      <t>ジュウデン</t>
    </rPh>
    <rPh sb="12" eb="14">
      <t>カイシ</t>
    </rPh>
    <phoneticPr fontId="1"/>
  </si>
  <si>
    <t>道の駅　野方あらさ　充電終了</t>
    <rPh sb="10" eb="12">
      <t>ジュウデン</t>
    </rPh>
    <rPh sb="12" eb="14">
      <t>シュウリョウ</t>
    </rPh>
    <phoneticPr fontId="1"/>
  </si>
  <si>
    <t>道の駅　野方あらさ出発</t>
    <rPh sb="9" eb="11">
      <t>シュッパツ</t>
    </rPh>
    <phoneticPr fontId="1"/>
  </si>
  <si>
    <t>鹿児島市内</t>
    <rPh sb="0" eb="3">
      <t>カゴシマ</t>
    </rPh>
    <rPh sb="3" eb="5">
      <t>シナイ</t>
    </rPh>
    <phoneticPr fontId="1"/>
  </si>
  <si>
    <t>鹿児島到着</t>
    <rPh sb="0" eb="3">
      <t>カゴシマ</t>
    </rPh>
    <rPh sb="3" eb="5">
      <t>トウチャク</t>
    </rPh>
    <phoneticPr fontId="1"/>
  </si>
  <si>
    <t>ガソリン走行 15.4km</t>
    <rPh sb="4" eb="6">
      <t>ソウコウ</t>
    </rPh>
    <phoneticPr fontId="1"/>
  </si>
  <si>
    <r>
      <t>下道走行（夜遅くなったので、かなり</t>
    </r>
    <r>
      <rPr>
        <sz val="11"/>
        <color rgb="FFFF0000"/>
        <rFont val="ＭＳ Ｐゴシック"/>
        <family val="3"/>
        <charset val="128"/>
        <scheme val="minor"/>
      </rPr>
      <t>飛ばし気味走行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シタミチ</t>
    </rPh>
    <rPh sb="2" eb="4">
      <t>ソウコウ</t>
    </rPh>
    <rPh sb="5" eb="6">
      <t>ヨル</t>
    </rPh>
    <rPh sb="6" eb="7">
      <t>オソ</t>
    </rPh>
    <rPh sb="17" eb="18">
      <t>ト</t>
    </rPh>
    <rPh sb="20" eb="22">
      <t>ギミ</t>
    </rPh>
    <rPh sb="22" eb="24">
      <t>ソウコウ</t>
    </rPh>
    <phoneticPr fontId="1"/>
  </si>
  <si>
    <t>ガソリン走行 1.9km</t>
    <rPh sb="4" eb="6">
      <t>ソウコウ</t>
    </rPh>
    <phoneticPr fontId="1"/>
  </si>
  <si>
    <t>11:33</t>
    <phoneticPr fontId="1"/>
  </si>
  <si>
    <t>11:32</t>
    <phoneticPr fontId="1"/>
  </si>
  <si>
    <t>21:54</t>
    <phoneticPr fontId="1"/>
  </si>
  <si>
    <t>22:13</t>
    <phoneticPr fontId="1"/>
  </si>
  <si>
    <t>23:15</t>
    <phoneticPr fontId="1"/>
  </si>
  <si>
    <t>23:17</t>
    <phoneticPr fontId="1"/>
  </si>
  <si>
    <t>2017/06/11</t>
    <phoneticPr fontId="1"/>
  </si>
  <si>
    <t>鹿児島出発</t>
    <rPh sb="0" eb="3">
      <t>カゴシマ</t>
    </rPh>
    <rPh sb="3" eb="5">
      <t>シュッパツ</t>
    </rPh>
    <phoneticPr fontId="1"/>
  </si>
  <si>
    <t>2017/06/11</t>
    <phoneticPr fontId="1"/>
  </si>
  <si>
    <t>鹿児島市内移動</t>
    <rPh sb="0" eb="3">
      <t>カゴシマ</t>
    </rPh>
    <rPh sb="3" eb="5">
      <t>シナイ</t>
    </rPh>
    <rPh sb="5" eb="7">
      <t>イドウ</t>
    </rPh>
    <phoneticPr fontId="1"/>
  </si>
  <si>
    <t>レンジエクステンダー停止</t>
    <phoneticPr fontId="1"/>
  </si>
  <si>
    <t>ガソリン走行 0.8km</t>
    <rPh sb="4" eb="6">
      <t>ソウコウ</t>
    </rPh>
    <phoneticPr fontId="1"/>
  </si>
  <si>
    <t>生長の家　鹿児島支部 充電開始</t>
    <rPh sb="11" eb="13">
      <t>ジュウデン</t>
    </rPh>
    <rPh sb="13" eb="15">
      <t>カイシ</t>
    </rPh>
    <phoneticPr fontId="1"/>
  </si>
  <si>
    <t>生長の家　鹿児島支部 充電停止</t>
    <rPh sb="11" eb="13">
      <t>ジュウデン</t>
    </rPh>
    <rPh sb="13" eb="15">
      <t>テイシ</t>
    </rPh>
    <phoneticPr fontId="1"/>
  </si>
  <si>
    <t>故障エラー発生　充電中断</t>
    <rPh sb="0" eb="2">
      <t>コショウ</t>
    </rPh>
    <rPh sb="5" eb="7">
      <t>ハッセイ</t>
    </rPh>
    <rPh sb="8" eb="10">
      <t>ジュウデン</t>
    </rPh>
    <rPh sb="10" eb="12">
      <t>チュウダン</t>
    </rPh>
    <phoneticPr fontId="1"/>
  </si>
  <si>
    <t>三菱自動車　鹿児島本店　充電開始</t>
    <rPh sb="0" eb="2">
      <t>ミツビシ</t>
    </rPh>
    <rPh sb="2" eb="5">
      <t>ジドウシャ</t>
    </rPh>
    <rPh sb="6" eb="9">
      <t>カゴシマ</t>
    </rPh>
    <rPh sb="9" eb="11">
      <t>ホンテン</t>
    </rPh>
    <rPh sb="12" eb="14">
      <t>ジュウデン</t>
    </rPh>
    <rPh sb="14" eb="16">
      <t>カイシ</t>
    </rPh>
    <phoneticPr fontId="1"/>
  </si>
  <si>
    <r>
      <t>三菱リーフToホーム　（</t>
    </r>
    <r>
      <rPr>
        <sz val="11"/>
        <color rgb="FFFF0000"/>
        <rFont val="ＭＳ Ｐゴシック"/>
        <family val="3"/>
        <charset val="128"/>
        <scheme val="minor"/>
      </rPr>
      <t>中速充電器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ミツビシ</t>
    </rPh>
    <rPh sb="12" eb="14">
      <t>チュウソク</t>
    </rPh>
    <rPh sb="14" eb="17">
      <t>ジュウデンキ</t>
    </rPh>
    <phoneticPr fontId="1"/>
  </si>
  <si>
    <t>http://hippolab.xsrv.jp/ysf-hip-ksf-stage/tech/bmw-i3-9syu-3day/</t>
    <phoneticPr fontId="1"/>
  </si>
  <si>
    <t>http://hippolab.xsrv.jp/ysf-hip-ksf-stage/tech/bmw-i3-9syu-2day2/</t>
    <phoneticPr fontId="1"/>
  </si>
  <si>
    <t>01:27</t>
    <phoneticPr fontId="1"/>
  </si>
  <si>
    <t>01:41</t>
    <phoneticPr fontId="1"/>
  </si>
  <si>
    <t>10:20</t>
    <phoneticPr fontId="1"/>
  </si>
  <si>
    <t>11:09</t>
    <phoneticPr fontId="1"/>
  </si>
  <si>
    <t>10:43</t>
    <phoneticPr fontId="1"/>
  </si>
  <si>
    <t>三菱自動車　鹿児島本店　充電終了</t>
    <rPh sb="0" eb="2">
      <t>ミツビシ</t>
    </rPh>
    <rPh sb="2" eb="5">
      <t>ジドウシャ</t>
    </rPh>
    <rPh sb="6" eb="9">
      <t>カゴシマ</t>
    </rPh>
    <rPh sb="9" eb="11">
      <t>ホンテン</t>
    </rPh>
    <rPh sb="12" eb="14">
      <t>ジュウデン</t>
    </rPh>
    <rPh sb="14" eb="16">
      <t>シュウリョウ</t>
    </rPh>
    <phoneticPr fontId="1"/>
  </si>
  <si>
    <t>13:31</t>
    <phoneticPr fontId="1"/>
  </si>
  <si>
    <t>日産　川内店　充電開始</t>
    <rPh sb="7" eb="9">
      <t>ジュウデン</t>
    </rPh>
    <rPh sb="9" eb="11">
      <t>カイシ</t>
    </rPh>
    <phoneticPr fontId="1"/>
  </si>
  <si>
    <t>川内到着</t>
    <rPh sb="0" eb="2">
      <t>カワナイ</t>
    </rPh>
    <rPh sb="2" eb="4">
      <t>トウチャク</t>
    </rPh>
    <phoneticPr fontId="1"/>
  </si>
  <si>
    <t>18:54</t>
    <phoneticPr fontId="1"/>
  </si>
  <si>
    <t>日産　川内店　充電終了1回目</t>
    <rPh sb="7" eb="9">
      <t>ジュウデン</t>
    </rPh>
    <rPh sb="9" eb="11">
      <t>シュウリョウ</t>
    </rPh>
    <rPh sb="12" eb="14">
      <t>カイメ</t>
    </rPh>
    <phoneticPr fontId="1"/>
  </si>
  <si>
    <t>日産　川内店　充電終了2回目</t>
    <rPh sb="7" eb="9">
      <t>ジュウデン</t>
    </rPh>
    <rPh sb="9" eb="11">
      <t>シュウリョウ</t>
    </rPh>
    <rPh sb="12" eb="14">
      <t>カイメ</t>
    </rPh>
    <phoneticPr fontId="1"/>
  </si>
  <si>
    <t>19:23</t>
    <phoneticPr fontId="1"/>
  </si>
  <si>
    <t>19:49</t>
    <phoneticPr fontId="1"/>
  </si>
  <si>
    <t>川内出発</t>
    <rPh sb="0" eb="2">
      <t>カワナイ</t>
    </rPh>
    <rPh sb="2" eb="4">
      <t>シュッパツ</t>
    </rPh>
    <phoneticPr fontId="1"/>
  </si>
  <si>
    <t>10:32</t>
    <phoneticPr fontId="1"/>
  </si>
  <si>
    <r>
      <t>ガソリン5.5ℓ給油。</t>
    </r>
    <r>
      <rPr>
        <sz val="11"/>
        <color rgb="FFFF0000"/>
        <rFont val="ＭＳ Ｐゴシック"/>
        <family val="3"/>
        <charset val="128"/>
        <scheme val="minor"/>
      </rPr>
      <t>ガソリン燃費(109.2/5.5)＝19.85km/ℓ</t>
    </r>
    <rPh sb="8" eb="10">
      <t>キュウユ</t>
    </rPh>
    <rPh sb="15" eb="17">
      <t>ネンピ</t>
    </rPh>
    <phoneticPr fontId="1"/>
  </si>
  <si>
    <t>熊本</t>
    <rPh sb="0" eb="2">
      <t>クマモト</t>
    </rPh>
    <phoneticPr fontId="1"/>
  </si>
  <si>
    <t>ガソリン1.8ℓ給油。ガソリン燃費（15.4+1.9+0.8)/1.9=9.52km/ℓ　（距離が短いので、不正確と思われる）</t>
    <rPh sb="8" eb="10">
      <t>キュウユ</t>
    </rPh>
    <rPh sb="15" eb="17">
      <t>ネンピ</t>
    </rPh>
    <rPh sb="46" eb="48">
      <t>キョリ</t>
    </rPh>
    <rPh sb="49" eb="50">
      <t>ミジカ</t>
    </rPh>
    <rPh sb="54" eb="57">
      <t>フセイカク</t>
    </rPh>
    <rPh sb="58" eb="59">
      <t>オモ</t>
    </rPh>
    <phoneticPr fontId="1"/>
  </si>
  <si>
    <t>福岡市内</t>
    <rPh sb="0" eb="4">
      <t>フクオカシナイ</t>
    </rPh>
    <phoneticPr fontId="1"/>
  </si>
  <si>
    <t>レンジエクスアテンダー起動</t>
    <rPh sb="11" eb="13">
      <t>キドウ</t>
    </rPh>
    <phoneticPr fontId="1"/>
  </si>
  <si>
    <t>レンジエクステンダー終了</t>
    <rPh sb="10" eb="12">
      <t>シュウリョウ</t>
    </rPh>
    <phoneticPr fontId="1"/>
  </si>
  <si>
    <t>福岡空港　急速充電開始</t>
    <rPh sb="0" eb="2">
      <t>フクオカ</t>
    </rPh>
    <rPh sb="2" eb="4">
      <t>クウコウ</t>
    </rPh>
    <rPh sb="5" eb="7">
      <t>キュウソク</t>
    </rPh>
    <rPh sb="7" eb="9">
      <t>ジュウデン</t>
    </rPh>
    <rPh sb="9" eb="11">
      <t>カイシ</t>
    </rPh>
    <phoneticPr fontId="1"/>
  </si>
  <si>
    <t>福岡空港　急速充電終了</t>
    <rPh sb="9" eb="11">
      <t>シュウリョウ</t>
    </rPh>
    <phoneticPr fontId="1"/>
  </si>
  <si>
    <t>検算チェック
(kWh）</t>
    <phoneticPr fontId="1"/>
  </si>
  <si>
    <t>バッテリー
残量
(%)</t>
    <rPh sb="6" eb="8">
      <t>ザンリョウ</t>
    </rPh>
    <phoneticPr fontId="1"/>
  </si>
  <si>
    <t>02:29</t>
    <phoneticPr fontId="1"/>
  </si>
  <si>
    <t>2017/06/12</t>
    <phoneticPr fontId="1"/>
  </si>
  <si>
    <t>03:01</t>
    <phoneticPr fontId="1"/>
  </si>
  <si>
    <t>03:01</t>
    <phoneticPr fontId="1"/>
  </si>
  <si>
    <t>03:41</t>
    <phoneticPr fontId="1"/>
  </si>
  <si>
    <t>職場マンション　充電開始</t>
  </si>
  <si>
    <t>職場マンション　充電開始</t>
    <rPh sb="8" eb="10">
      <t>ジュウデン</t>
    </rPh>
    <rPh sb="10" eb="12">
      <t>カイシ</t>
    </rPh>
    <phoneticPr fontId="1"/>
  </si>
  <si>
    <t>職場マンション　充電終了</t>
  </si>
  <si>
    <t>職場マンション　充電途中</t>
    <rPh sb="10" eb="12">
      <t>トチュウ</t>
    </rPh>
    <phoneticPr fontId="1"/>
  </si>
  <si>
    <t>車両メータは100%だが充電器は97%と計測。充電器の読みを採用）</t>
    <rPh sb="0" eb="2">
      <t>シャリョウ</t>
    </rPh>
    <rPh sb="12" eb="15">
      <t>ジュウデンキ</t>
    </rPh>
    <rPh sb="20" eb="22">
      <t>ケイソク</t>
    </rPh>
    <rPh sb="23" eb="26">
      <t>ジュウデンキ</t>
    </rPh>
    <rPh sb="27" eb="28">
      <t>ヨ</t>
    </rPh>
    <rPh sb="30" eb="32">
      <t>サイヨウ</t>
    </rPh>
    <phoneticPr fontId="1"/>
  </si>
  <si>
    <t>下道で移動　（2％は推測）</t>
    <rPh sb="0" eb="2">
      <t>シタミチ</t>
    </rPh>
    <rPh sb="3" eb="5">
      <t>イドウ</t>
    </rPh>
    <rPh sb="10" eb="12">
      <t>スイソク</t>
    </rPh>
    <phoneticPr fontId="1"/>
  </si>
  <si>
    <t>高速道路使用。エアコン使用</t>
    <phoneticPr fontId="1"/>
  </si>
  <si>
    <r>
      <t>下道走行（夜遅くなったので、かなり</t>
    </r>
    <r>
      <rPr>
        <sz val="11"/>
        <rFont val="ＭＳ Ｐゴシック"/>
        <family val="3"/>
        <charset val="128"/>
        <scheme val="minor"/>
      </rPr>
      <t>飛ばし気味走行）</t>
    </r>
    <rPh sb="0" eb="2">
      <t>シタミチ</t>
    </rPh>
    <rPh sb="2" eb="4">
      <t>ソウコウ</t>
    </rPh>
    <rPh sb="5" eb="6">
      <t>ヨル</t>
    </rPh>
    <rPh sb="6" eb="7">
      <t>オソ</t>
    </rPh>
    <rPh sb="17" eb="18">
      <t>ト</t>
    </rPh>
    <rPh sb="20" eb="22">
      <t>ギミ</t>
    </rPh>
    <rPh sb="22" eb="24">
      <t>ソウコウ</t>
    </rPh>
    <phoneticPr fontId="1"/>
  </si>
  <si>
    <t>8%は推測。翌日の充電完了から逆算</t>
    <rPh sb="3" eb="5">
      <t>スイソク</t>
    </rPh>
    <rPh sb="6" eb="8">
      <t>ヨクジツ</t>
    </rPh>
    <rPh sb="9" eb="11">
      <t>ジュウデン</t>
    </rPh>
    <rPh sb="11" eb="13">
      <t>カンリョウ</t>
    </rPh>
    <rPh sb="15" eb="17">
      <t>ギャクサン</t>
    </rPh>
    <phoneticPr fontId="1"/>
  </si>
  <si>
    <t>23:37</t>
    <phoneticPr fontId="1"/>
  </si>
  <si>
    <t>01:30</t>
    <phoneticPr fontId="1"/>
  </si>
  <si>
    <t>x</t>
    <phoneticPr fontId="1"/>
  </si>
  <si>
    <t>x</t>
    <phoneticPr fontId="1"/>
  </si>
  <si>
    <t>ガソリン1.8ℓ給油。ガソリン燃費（15.4+1.9+0.8)/1.9=9.52km/ℓ　
（距離が短いので、不正確と思われる）</t>
    <rPh sb="8" eb="10">
      <t>キュウユ</t>
    </rPh>
    <rPh sb="15" eb="17">
      <t>ネンピ</t>
    </rPh>
    <rPh sb="47" eb="49">
      <t>キョリ</t>
    </rPh>
    <rPh sb="50" eb="51">
      <t>ミジカ</t>
    </rPh>
    <rPh sb="55" eb="58">
      <t>フセイカク</t>
    </rPh>
    <rPh sb="59" eb="60">
      <t>オモ</t>
    </rPh>
    <phoneticPr fontId="1"/>
  </si>
  <si>
    <t>1</t>
    <phoneticPr fontId="1"/>
  </si>
  <si>
    <t>2</t>
    <phoneticPr fontId="1"/>
  </si>
  <si>
    <t>5</t>
    <phoneticPr fontId="1"/>
  </si>
  <si>
    <t>6</t>
    <phoneticPr fontId="1"/>
  </si>
  <si>
    <t>項目説明</t>
    <rPh sb="0" eb="2">
      <t>コウモク</t>
    </rPh>
    <rPh sb="2" eb="4">
      <t>セツメイ</t>
    </rPh>
    <phoneticPr fontId="1"/>
  </si>
  <si>
    <t>７</t>
    <phoneticPr fontId="1"/>
  </si>
  <si>
    <t>充電器　消費電力　読み　（kWh)</t>
    <phoneticPr fontId="1"/>
  </si>
  <si>
    <t>充電器ディスプレイに表示される消費電力（kWh）を記録</t>
    <rPh sb="0" eb="3">
      <t>ジュウデンキ</t>
    </rPh>
    <rPh sb="10" eb="12">
      <t>ヒョウジ</t>
    </rPh>
    <rPh sb="15" eb="17">
      <t>ショウヒ</t>
    </rPh>
    <rPh sb="17" eb="19">
      <t>デンリョク</t>
    </rPh>
    <rPh sb="25" eb="27">
      <t>キロク</t>
    </rPh>
    <phoneticPr fontId="1"/>
  </si>
  <si>
    <t>8</t>
    <phoneticPr fontId="1"/>
  </si>
  <si>
    <t>充電器　消費電力　（kWh)</t>
    <phoneticPr fontId="1"/>
  </si>
  <si>
    <t>9</t>
    <phoneticPr fontId="1"/>
  </si>
  <si>
    <t>推定バッテリー充電量 (kWh)</t>
    <rPh sb="0" eb="2">
      <t>スイテイ</t>
    </rPh>
    <rPh sb="7" eb="9">
      <t>ジュウデン</t>
    </rPh>
    <rPh sb="9" eb="10">
      <t>リョウ</t>
    </rPh>
    <phoneticPr fontId="1"/>
  </si>
  <si>
    <t>4</t>
    <phoneticPr fontId="1"/>
  </si>
  <si>
    <t>車種毎のバッテリー容量（kWh)</t>
    <rPh sb="0" eb="2">
      <t>シャシュ</t>
    </rPh>
    <rPh sb="2" eb="3">
      <t>ゴト</t>
    </rPh>
    <rPh sb="9" eb="11">
      <t>ヨウリョウ</t>
    </rPh>
    <phoneticPr fontId="1"/>
  </si>
  <si>
    <t>10</t>
    <phoneticPr fontId="1"/>
  </si>
  <si>
    <t>検算チェック(kWh）</t>
    <phoneticPr fontId="1"/>
  </si>
  <si>
    <t>測定値</t>
    <rPh sb="0" eb="3">
      <t>ソクテイチ</t>
    </rPh>
    <phoneticPr fontId="1"/>
  </si>
  <si>
    <t>カタログ値</t>
    <rPh sb="4" eb="5">
      <t>アタイ</t>
    </rPh>
    <phoneticPr fontId="1"/>
  </si>
  <si>
    <t>計算式</t>
    <rPh sb="0" eb="3">
      <t>ケイサンシキ</t>
    </rPh>
    <phoneticPr fontId="1"/>
  </si>
  <si>
    <t>計算式（右記）</t>
    <rPh sb="0" eb="3">
      <t>ケイサンシキ</t>
    </rPh>
    <rPh sb="4" eb="6">
      <t>ウキ</t>
    </rPh>
    <phoneticPr fontId="1"/>
  </si>
  <si>
    <t>充電器が出力したkWh。　</t>
    <rPh sb="0" eb="3">
      <t>ジュウデンキ</t>
    </rPh>
    <rPh sb="4" eb="6">
      <t>シュツリョク</t>
    </rPh>
    <phoneticPr fontId="1"/>
  </si>
  <si>
    <t>バッテリーに蓄電された（と推測される）kWh量　　</t>
    <rPh sb="6" eb="8">
      <t>チクデン</t>
    </rPh>
    <rPh sb="13" eb="15">
      <t>スイソク</t>
    </rPh>
    <rPh sb="22" eb="23">
      <t>リョウ</t>
    </rPh>
    <phoneticPr fontId="1"/>
  </si>
  <si>
    <t>項番７と項番８の差を見ることで、推定バッテリー充電量が妥当かを検算チェック</t>
    <rPh sb="0" eb="2">
      <t>コウバン</t>
    </rPh>
    <rPh sb="4" eb="6">
      <t>コウバン</t>
    </rPh>
    <rPh sb="8" eb="9">
      <t>サ</t>
    </rPh>
    <rPh sb="10" eb="11">
      <t>ミ</t>
    </rPh>
    <rPh sb="16" eb="18">
      <t>スイテイ</t>
    </rPh>
    <rPh sb="23" eb="25">
      <t>ジュウデン</t>
    </rPh>
    <rPh sb="25" eb="26">
      <t>リョウ</t>
    </rPh>
    <rPh sb="27" eb="29">
      <t>ダトウ</t>
    </rPh>
    <rPh sb="31" eb="33">
      <t>ケンザン</t>
    </rPh>
    <phoneticPr fontId="1"/>
  </si>
  <si>
    <t>11</t>
    <phoneticPr fontId="1"/>
  </si>
  <si>
    <t>充電に要した時間</t>
    <rPh sb="0" eb="2">
      <t>ジュウデン</t>
    </rPh>
    <rPh sb="3" eb="4">
      <t>ヨウ</t>
    </rPh>
    <rPh sb="6" eb="8">
      <t>ジカン</t>
    </rPh>
    <phoneticPr fontId="1"/>
  </si>
  <si>
    <t>＝　【項番2　時間（充電終了時）】　－　【項番2 時間（充電開始時）】</t>
    <rPh sb="3" eb="5">
      <t>コウバン</t>
    </rPh>
    <rPh sb="7" eb="9">
      <t>ジカン</t>
    </rPh>
    <rPh sb="10" eb="12">
      <t>ジュウデン</t>
    </rPh>
    <rPh sb="12" eb="15">
      <t>シュウリョウジ</t>
    </rPh>
    <rPh sb="21" eb="23">
      <t>コウバン</t>
    </rPh>
    <rPh sb="25" eb="27">
      <t>ジカン</t>
    </rPh>
    <rPh sb="28" eb="30">
      <t>ジュウデン</t>
    </rPh>
    <rPh sb="30" eb="32">
      <t>カイシ</t>
    </rPh>
    <rPh sb="32" eb="33">
      <t>ジ</t>
    </rPh>
    <phoneticPr fontId="1"/>
  </si>
  <si>
    <t>12</t>
    <phoneticPr fontId="1"/>
  </si>
  <si>
    <t>走行距離計（トリップメーター）を読んだものを記録</t>
    <rPh sb="0" eb="2">
      <t>ソウコウ</t>
    </rPh>
    <rPh sb="2" eb="4">
      <t>キョリ</t>
    </rPh>
    <rPh sb="16" eb="17">
      <t>ヨ</t>
    </rPh>
    <rPh sb="22" eb="24">
      <t>キロク</t>
    </rPh>
    <phoneticPr fontId="1"/>
  </si>
  <si>
    <t>13</t>
    <phoneticPr fontId="1"/>
  </si>
  <si>
    <t>走行距離（km）</t>
    <rPh sb="0" eb="2">
      <t>ソウコウ</t>
    </rPh>
    <rPh sb="2" eb="4">
      <t>キョリ</t>
    </rPh>
    <phoneticPr fontId="1"/>
  </si>
  <si>
    <t>トリップメーター読み（km)</t>
    <rPh sb="8" eb="9">
      <t>ヨ</t>
    </rPh>
    <phoneticPr fontId="1"/>
  </si>
  <si>
    <t>移動に要した距離　（この距離ごとに電費を測定）</t>
    <rPh sb="0" eb="2">
      <t>イドウ</t>
    </rPh>
    <rPh sb="3" eb="4">
      <t>ヨウ</t>
    </rPh>
    <rPh sb="6" eb="8">
      <t>キョリ</t>
    </rPh>
    <rPh sb="12" eb="14">
      <t>キョリ</t>
    </rPh>
    <phoneticPr fontId="1"/>
  </si>
  <si>
    <t>14</t>
    <phoneticPr fontId="1"/>
  </si>
  <si>
    <t>15</t>
    <phoneticPr fontId="1"/>
  </si>
  <si>
    <t>車メーターに表示されるバッテリー残量　（※若干リーフやMiEVは大雑把な傾向）</t>
    <rPh sb="0" eb="1">
      <t>クルマ</t>
    </rPh>
    <rPh sb="6" eb="8">
      <t>ヒョウジ</t>
    </rPh>
    <rPh sb="16" eb="18">
      <t>ザンリョウ</t>
    </rPh>
    <rPh sb="21" eb="23">
      <t>ジャッカン</t>
    </rPh>
    <rPh sb="32" eb="35">
      <t>オオザッパ</t>
    </rPh>
    <rPh sb="36" eb="38">
      <t>ケイコウ</t>
    </rPh>
    <phoneticPr fontId="1"/>
  </si>
  <si>
    <t>項番</t>
    <rPh sb="0" eb="2">
      <t>コウバン</t>
    </rPh>
    <phoneticPr fontId="1"/>
  </si>
  <si>
    <t>項目名</t>
    <rPh sb="0" eb="2">
      <t>コウモク</t>
    </rPh>
    <rPh sb="2" eb="3">
      <t>メイ</t>
    </rPh>
    <phoneticPr fontId="1"/>
  </si>
  <si>
    <t>算出/測定区分</t>
    <rPh sb="0" eb="2">
      <t>サンシュツ</t>
    </rPh>
    <rPh sb="3" eb="5">
      <t>ソクテイ</t>
    </rPh>
    <rPh sb="5" eb="7">
      <t>クブン</t>
    </rPh>
    <phoneticPr fontId="1"/>
  </si>
  <si>
    <t>16</t>
    <phoneticPr fontId="1"/>
  </si>
  <si>
    <t>推定　電費　(kWh)</t>
    <rPh sb="0" eb="2">
      <t>スイテイ</t>
    </rPh>
    <rPh sb="3" eb="4">
      <t>デン</t>
    </rPh>
    <rPh sb="4" eb="5">
      <t>ヒ</t>
    </rPh>
    <phoneticPr fontId="1"/>
  </si>
  <si>
    <t>推定　走行消費 (kWh)</t>
    <rPh sb="0" eb="2">
      <t>スイテイ</t>
    </rPh>
    <rPh sb="3" eb="5">
      <t>ソウコウ</t>
    </rPh>
    <rPh sb="5" eb="7">
      <t>ショウヒ</t>
    </rPh>
    <phoneticPr fontId="1"/>
  </si>
  <si>
    <t>バッテリー残量 (%)</t>
    <rPh sb="5" eb="7">
      <t>ザンリョウ</t>
    </rPh>
    <phoneticPr fontId="1"/>
  </si>
  <si>
    <t>走行に要した電力(kWh）　　※項目14が大雑把な傾向にある為、推定値とする。</t>
    <rPh sb="0" eb="2">
      <t>ソウコウ</t>
    </rPh>
    <rPh sb="3" eb="4">
      <t>ヨウ</t>
    </rPh>
    <rPh sb="6" eb="8">
      <t>デンリョク</t>
    </rPh>
    <rPh sb="16" eb="18">
      <t>コウモク</t>
    </rPh>
    <rPh sb="21" eb="24">
      <t>オオザッパ</t>
    </rPh>
    <rPh sb="25" eb="27">
      <t>ケイコウ</t>
    </rPh>
    <rPh sb="30" eb="31">
      <t>タメ</t>
    </rPh>
    <rPh sb="32" eb="34">
      <t>スイテイ</t>
    </rPh>
    <rPh sb="34" eb="35">
      <t>アタイ</t>
    </rPh>
    <phoneticPr fontId="1"/>
  </si>
  <si>
    <t>ガソリン車でいいう所のガソリンタンク容量。
走行用に搭載しているバッテリーの大きさをkWhで表したもの。</t>
    <rPh sb="4" eb="5">
      <t>シャ</t>
    </rPh>
    <rPh sb="9" eb="10">
      <t>トコロ</t>
    </rPh>
    <rPh sb="18" eb="20">
      <t>ヨウリョウ</t>
    </rPh>
    <rPh sb="22" eb="25">
      <t>ソウコウヨウ</t>
    </rPh>
    <rPh sb="26" eb="28">
      <t>トウサイ</t>
    </rPh>
    <rPh sb="38" eb="39">
      <t>オオ</t>
    </rPh>
    <rPh sb="46" eb="47">
      <t>アラワ</t>
    </rPh>
    <phoneticPr fontId="1"/>
  </si>
  <si>
    <t>ガソリン車で言う所の燃費。　バッテリ電力1kWhあたりに走れる走行距離。</t>
    <rPh sb="4" eb="5">
      <t>シャ</t>
    </rPh>
    <rPh sb="6" eb="7">
      <t>イ</t>
    </rPh>
    <rPh sb="8" eb="9">
      <t>トコロ</t>
    </rPh>
    <rPh sb="10" eb="12">
      <t>ネンピ</t>
    </rPh>
    <rPh sb="18" eb="20">
      <t>デンリョク</t>
    </rPh>
    <rPh sb="28" eb="29">
      <t>ハシ</t>
    </rPh>
    <rPh sb="31" eb="33">
      <t>ソウコウ</t>
    </rPh>
    <rPh sb="33" eb="35">
      <t>キョリ</t>
    </rPh>
    <phoneticPr fontId="1"/>
  </si>
  <si>
    <t>＝　( 【項番14：バッテリー残量％（出発時）】　－　【項番14：バッテリー残量％（到着時）】 ) ×　【項番４：車種毎の最大バッテリー容量】</t>
    <rPh sb="19" eb="21">
      <t>シュッパツ</t>
    </rPh>
    <rPh sb="21" eb="22">
      <t>ジ</t>
    </rPh>
    <rPh sb="42" eb="44">
      <t>トウチャク</t>
    </rPh>
    <rPh sb="44" eb="45">
      <t>ジ</t>
    </rPh>
    <phoneticPr fontId="1"/>
  </si>
  <si>
    <t xml:space="preserve">＝  【項番13 走行距離 km】　÷　【項番15　走行消費 kWh】 </t>
    <rPh sb="4" eb="6">
      <t>コウバン</t>
    </rPh>
    <rPh sb="9" eb="11">
      <t>ソウコウ</t>
    </rPh>
    <rPh sb="11" eb="13">
      <t>キョリ</t>
    </rPh>
    <rPh sb="21" eb="23">
      <t>コウバン</t>
    </rPh>
    <rPh sb="26" eb="28">
      <t>ソウコウ</t>
    </rPh>
    <rPh sb="28" eb="30">
      <t>ショウヒ</t>
    </rPh>
    <phoneticPr fontId="1"/>
  </si>
  <si>
    <t>＝　【項番7：充電器　消費電力読み kWh　（充電終了時）】　－　【項番７：充電器　消費電力読み　kWh （充電開始時）】　</t>
    <rPh sb="3" eb="5">
      <t>コウバン</t>
    </rPh>
    <rPh sb="7" eb="10">
      <t>ジュウデンキ</t>
    </rPh>
    <rPh sb="11" eb="13">
      <t>ショウヒ</t>
    </rPh>
    <rPh sb="13" eb="15">
      <t>デンリョク</t>
    </rPh>
    <rPh sb="15" eb="16">
      <t>ヨ</t>
    </rPh>
    <rPh sb="23" eb="25">
      <t>ジュウデン</t>
    </rPh>
    <rPh sb="25" eb="28">
      <t>シュウリョウジ</t>
    </rPh>
    <rPh sb="34" eb="36">
      <t>コウバン</t>
    </rPh>
    <rPh sb="56" eb="58">
      <t>カイシ</t>
    </rPh>
    <phoneticPr fontId="1"/>
  </si>
  <si>
    <t>＝　( 【項番14：バッテリー残量％（充電終了時）】　－　【項番14：バッテリー残量％（充電開始時）】 ) ×　【項番４：車種毎の最大バッテリー容量 kWh 】</t>
    <rPh sb="5" eb="7">
      <t>コウバン</t>
    </rPh>
    <rPh sb="15" eb="17">
      <t>ザンリョウ</t>
    </rPh>
    <rPh sb="19" eb="21">
      <t>ジュウデン</t>
    </rPh>
    <rPh sb="21" eb="23">
      <t>シュウリョウ</t>
    </rPh>
    <rPh sb="23" eb="24">
      <t>ジ</t>
    </rPh>
    <rPh sb="30" eb="32">
      <t>コウバン</t>
    </rPh>
    <rPh sb="40" eb="42">
      <t>ザンリョウ</t>
    </rPh>
    <rPh sb="44" eb="46">
      <t>ジュウデン</t>
    </rPh>
    <rPh sb="46" eb="48">
      <t>カイシ</t>
    </rPh>
    <rPh sb="48" eb="49">
      <t>ジ</t>
    </rPh>
    <rPh sb="57" eb="59">
      <t>コウバン</t>
    </rPh>
    <rPh sb="61" eb="63">
      <t>シャシュ</t>
    </rPh>
    <rPh sb="63" eb="64">
      <t>ゴト</t>
    </rPh>
    <rPh sb="65" eb="67">
      <t>サイダイ</t>
    </rPh>
    <rPh sb="72" eb="74">
      <t>ヨウリョウ</t>
    </rPh>
    <phoneticPr fontId="1"/>
  </si>
  <si>
    <t>＝　【項番8 充電器　消費電力 kWh 】　－　【項番9 推定バッテリー充電量 kWh 】</t>
    <rPh sb="3" eb="5">
      <t>コウバン</t>
    </rPh>
    <rPh sb="7" eb="10">
      <t>ジュウデンキ</t>
    </rPh>
    <rPh sb="11" eb="13">
      <t>ショウヒ</t>
    </rPh>
    <rPh sb="13" eb="15">
      <t>デンリョク</t>
    </rPh>
    <rPh sb="25" eb="27">
      <t>コウバン</t>
    </rPh>
    <rPh sb="29" eb="31">
      <t>スイテイ</t>
    </rPh>
    <rPh sb="36" eb="38">
      <t>ジュウデン</t>
    </rPh>
    <rPh sb="38" eb="39">
      <t>リョウ</t>
    </rPh>
    <phoneticPr fontId="1"/>
  </si>
  <si>
    <t>＝　【項番12 トリップメータ読み　km ※到着時】　－　【項番12 トリップメータ読み　km ※出発時】</t>
    <rPh sb="3" eb="5">
      <t>コウバン</t>
    </rPh>
    <rPh sb="15" eb="16">
      <t>ヨ</t>
    </rPh>
    <rPh sb="22" eb="24">
      <t>トウチャク</t>
    </rPh>
    <rPh sb="24" eb="25">
      <t>ジ</t>
    </rPh>
    <rPh sb="30" eb="32">
      <t>コウバン</t>
    </rPh>
    <rPh sb="42" eb="43">
      <t>ヨ</t>
    </rPh>
    <rPh sb="49" eb="51">
      <t>シュッパツ</t>
    </rPh>
    <rPh sb="51" eb="52">
      <t>ジ</t>
    </rPh>
    <phoneticPr fontId="1"/>
  </si>
  <si>
    <t>■公式スペック</t>
    <rPh sb="1" eb="3">
      <t>コウシキ</t>
    </rPh>
    <phoneticPr fontId="1"/>
  </si>
  <si>
    <t>　・　バッテリー容量：33.2kWh</t>
    <rPh sb="8" eb="10">
      <t>ヨウリョウ</t>
    </rPh>
    <phoneticPr fontId="1"/>
  </si>
  <si>
    <t>■プロフィール</t>
    <phoneticPr fontId="1"/>
  </si>
  <si>
    <t>ＢＭＷ ｉ３ (I01)　2016年10月(平成28年10月) 発売モデル</t>
    <phoneticPr fontId="1"/>
  </si>
  <si>
    <t>容量をこれまでの21.8kWhから33.2kWhにアップさせたモデルを試乗。
JC08モードによる一充電あたりのEV航続距離は、これまでの229kmから390kmへと70％も向上した。
さらにレンジエクステンダーにより走行中にエンジンが電力を発電し、航続可能距離が更に121km延長され、合計で511kmの走行が可能となった。</t>
    <rPh sb="35" eb="37">
      <t>シジョウ</t>
    </rPh>
    <phoneticPr fontId="1"/>
  </si>
  <si>
    <t>　・　走行距離（EVのみ）　390km　（JC08モード）</t>
    <rPh sb="3" eb="5">
      <t>ソウコウ</t>
    </rPh>
    <rPh sb="5" eb="7">
      <t>キョリ</t>
    </rPh>
    <phoneticPr fontId="1"/>
  </si>
  <si>
    <t>　・　走行距離（ガソリン含め）　511km</t>
    <rPh sb="3" eb="5">
      <t>ソウコウ</t>
    </rPh>
    <rPh sb="5" eb="7">
      <t>キョリ</t>
    </rPh>
    <rPh sb="12" eb="13">
      <t>フク</t>
    </rPh>
    <phoneticPr fontId="1"/>
  </si>
  <si>
    <t>■実測値</t>
    <rPh sb="1" eb="3">
      <t>ジッソク</t>
    </rPh>
    <rPh sb="3" eb="4">
      <t>チ</t>
    </rPh>
    <phoneticPr fontId="1"/>
  </si>
  <si>
    <t>2017/06/12</t>
    <phoneticPr fontId="1"/>
  </si>
  <si>
    <t>　・　走行距離（EVのみ）　266.4km　（2017/06/12に計測）</t>
    <rPh sb="3" eb="5">
      <t>ソウコウ</t>
    </rPh>
    <rPh sb="5" eb="7">
      <t>キョリ</t>
    </rPh>
    <rPh sb="34" eb="36">
      <t>ケイソク</t>
    </rPh>
    <phoneticPr fontId="1"/>
  </si>
  <si>
    <t>　・　走行距離（ガソリン含め）　推定464.9km　（EV走行距離266.4km ＋ ガソリン燃費19.85km/ℓ×10ℓ）</t>
    <rPh sb="3" eb="5">
      <t>ソウコウ</t>
    </rPh>
    <rPh sb="5" eb="7">
      <t>キョリ</t>
    </rPh>
    <rPh sb="12" eb="13">
      <t>フク</t>
    </rPh>
    <rPh sb="16" eb="18">
      <t>スイテイ</t>
    </rPh>
    <rPh sb="29" eb="31">
      <t>ソウコウ</t>
    </rPh>
    <rPh sb="31" eb="33">
      <t>キョリ</t>
    </rPh>
    <rPh sb="47" eb="49">
      <t>ネンピ</t>
    </rPh>
    <phoneticPr fontId="1"/>
  </si>
  <si>
    <t>　・  電費 一般道　　 平均　7.36km/kWh</t>
    <rPh sb="4" eb="5">
      <t>デン</t>
    </rPh>
    <rPh sb="5" eb="6">
      <t>ヒ</t>
    </rPh>
    <rPh sb="7" eb="10">
      <t>イッパンドウ</t>
    </rPh>
    <rPh sb="13" eb="15">
      <t>ヘイキン</t>
    </rPh>
    <phoneticPr fontId="1"/>
  </si>
  <si>
    <t>　・  電費 高速道路　平均　6.26km/kWh</t>
    <rPh sb="4" eb="5">
      <t>デン</t>
    </rPh>
    <rPh sb="5" eb="6">
      <t>ヒ</t>
    </rPh>
    <rPh sb="7" eb="9">
      <t>コウソク</t>
    </rPh>
    <rPh sb="9" eb="11">
      <t>ドウロ</t>
    </rPh>
    <rPh sb="12" eb="14">
      <t>ヘイキン</t>
    </rPh>
    <phoneticPr fontId="1"/>
  </si>
  <si>
    <t>　・  燃費（ガソリン）　平均　19.85km/kWh</t>
    <rPh sb="4" eb="6">
      <t>ネンピ</t>
    </rPh>
    <rPh sb="13" eb="15">
      <t>ヘイキン</t>
    </rPh>
    <phoneticPr fontId="1"/>
  </si>
  <si>
    <t>　・充電時間　200V 普通充電（6%→100%)    11.5時間　</t>
    <rPh sb="2" eb="4">
      <t>ジュウデン</t>
    </rPh>
    <rPh sb="4" eb="6">
      <t>ジカン</t>
    </rPh>
    <rPh sb="12" eb="14">
      <t>フツウ</t>
    </rPh>
    <rPh sb="14" eb="16">
      <t>ジュウデン</t>
    </rPh>
    <rPh sb="33" eb="35">
      <t>ジカン</t>
    </rPh>
    <phoneticPr fontId="1"/>
  </si>
  <si>
    <t>　　　　※運転状況次第でかなり変動する点に注意。　最低4.86km/kWh 最高8.93km /kWhを計測。</t>
    <rPh sb="5" eb="7">
      <t>ウンテン</t>
    </rPh>
    <rPh sb="7" eb="9">
      <t>ジョウキョウ</t>
    </rPh>
    <rPh sb="9" eb="11">
      <t>シダイ</t>
    </rPh>
    <rPh sb="15" eb="17">
      <t>ヘンドウ</t>
    </rPh>
    <rPh sb="19" eb="20">
      <t>テン</t>
    </rPh>
    <rPh sb="21" eb="23">
      <t>チュウイ</t>
    </rPh>
    <rPh sb="25" eb="27">
      <t>サイテイ</t>
    </rPh>
    <rPh sb="38" eb="40">
      <t>サイコウ</t>
    </rPh>
    <rPh sb="52" eb="54">
      <t>ケイソク</t>
    </rPh>
    <phoneticPr fontId="1"/>
  </si>
  <si>
    <t>http://tech.hippo-lab.com/bmw-i3-1stday/</t>
    <phoneticPr fontId="1"/>
  </si>
  <si>
    <t>http://tech.hippo-lab.com/minicab-miev/</t>
    <phoneticPr fontId="1"/>
  </si>
  <si>
    <t>http://tech.hippo-lab.com/bmw-i3-3rdday/</t>
    <phoneticPr fontId="1"/>
  </si>
  <si>
    <t>http://tech.hippo-lab.com/bmw-i3-4thday/</t>
    <phoneticPr fontId="1"/>
  </si>
  <si>
    <t>http://tech.hippo-lab.com/bmw-i3-9syu-1day/</t>
    <phoneticPr fontId="1"/>
  </si>
  <si>
    <t>http://tech.hippo-lab.com/bmw-i3-9syu-2day2/</t>
    <phoneticPr fontId="1"/>
  </si>
  <si>
    <t>http://tech.hippo-lab.com/bmw-i3-lastday/</t>
    <phoneticPr fontId="1"/>
  </si>
  <si>
    <t>http://tech.hippo-lab.com/leaf-2/</t>
    <phoneticPr fontId="1"/>
  </si>
  <si>
    <t>http://tech.hippo-lab.com/leaf-3/</t>
    <phoneticPr fontId="1"/>
  </si>
  <si>
    <t>http://tech.hippo-lab.com/leaf_9syu/</t>
    <phoneticPr fontId="1"/>
  </si>
  <si>
    <t>http://tech.hippo-lab.com/leaf_9syu-3/</t>
    <phoneticPr fontId="1"/>
  </si>
  <si>
    <t>http://tech.hippo-lab.com/leaf_9syu-4/</t>
    <phoneticPr fontId="1"/>
  </si>
  <si>
    <t>http://tech.hippo-lab.com/leaf-4/</t>
    <phoneticPr fontId="1"/>
  </si>
  <si>
    <t>http://tech.hippo-lab.com/bmw-i3-9syu-3day/</t>
    <phoneticPr fontId="1"/>
  </si>
  <si>
    <t>0:36</t>
    <phoneticPr fontId="1"/>
  </si>
  <si>
    <t>0:36</t>
    <phoneticPr fontId="1"/>
  </si>
  <si>
    <t xml:space="preserve">      ※急速充電気によって充電時間が異なります。　上記は日産NSQC442Bにて測定</t>
    <rPh sb="7" eb="9">
      <t>キュウソク</t>
    </rPh>
    <rPh sb="9" eb="11">
      <t>ジュウデン</t>
    </rPh>
    <rPh sb="11" eb="12">
      <t>キ</t>
    </rPh>
    <rPh sb="16" eb="18">
      <t>ジュウデン</t>
    </rPh>
    <rPh sb="18" eb="20">
      <t>ジカン</t>
    </rPh>
    <rPh sb="21" eb="22">
      <t>コト</t>
    </rPh>
    <rPh sb="28" eb="30">
      <t>ジョウキ</t>
    </rPh>
    <rPh sb="31" eb="33">
      <t>ニッサン</t>
    </rPh>
    <rPh sb="43" eb="45">
      <t>ソクテイ</t>
    </rPh>
    <phoneticPr fontId="1"/>
  </si>
  <si>
    <t>　・充電時間　急速充電（6%→80%)    　　　　 36分</t>
    <rPh sb="7" eb="9">
      <t>キュウソク</t>
    </rPh>
    <rPh sb="30" eb="31">
      <t>フン</t>
    </rPh>
    <phoneticPr fontId="1"/>
  </si>
  <si>
    <t>測定結果</t>
    <rPh sb="0" eb="2">
      <t>ソクテイ</t>
    </rPh>
    <rPh sb="2" eb="4">
      <t>ケッカ</t>
    </rPh>
    <phoneticPr fontId="1"/>
  </si>
  <si>
    <t>実測結果</t>
    <rPh sb="0" eb="2">
      <t>ジッソク</t>
    </rPh>
    <rPh sb="2" eb="4">
      <t>ケッカ</t>
    </rPh>
    <phoneticPr fontId="1"/>
  </si>
  <si>
    <t xml:space="preserve">
ZAA-AZE0　日産 リーフ　2016年10月(平成28年10月) 発売　30kWh モデル　</t>
    <phoneticPr fontId="1"/>
  </si>
  <si>
    <t>2016年10月に販売された初代リーフ最後のマイナーチェンジ30kWhモデル。2017年10月にフルモデルチェンジしてしまった為、旧式となったが、初代リーフの集大成と呼べる名車。30kWh駆動用バッテリー搭載を搭載し、航続距離が280km（JC08モード）を実現した。</t>
    <rPh sb="4" eb="5">
      <t>ネン</t>
    </rPh>
    <rPh sb="7" eb="8">
      <t>ガツ</t>
    </rPh>
    <rPh sb="9" eb="11">
      <t>ハンバイ</t>
    </rPh>
    <rPh sb="14" eb="16">
      <t>ショダイ</t>
    </rPh>
    <rPh sb="19" eb="21">
      <t>サイゴ</t>
    </rPh>
    <rPh sb="43" eb="44">
      <t>ネン</t>
    </rPh>
    <rPh sb="46" eb="47">
      <t>ガツ</t>
    </rPh>
    <rPh sb="63" eb="64">
      <t>タメ</t>
    </rPh>
    <rPh sb="65" eb="67">
      <t>キュウシキ</t>
    </rPh>
    <rPh sb="83" eb="84">
      <t>ヨ</t>
    </rPh>
    <rPh sb="86" eb="88">
      <t>メイシャ</t>
    </rPh>
    <rPh sb="105" eb="107">
      <t>トウサイ</t>
    </rPh>
    <rPh sb="129" eb="131">
      <t>ジツゲン</t>
    </rPh>
    <phoneticPr fontId="1"/>
  </si>
  <si>
    <t>　・　バッテリー容量：30.0kWh</t>
    <rPh sb="8" eb="10">
      <t>ヨウリョウ</t>
    </rPh>
    <phoneticPr fontId="1"/>
  </si>
  <si>
    <t>　・　走行距離（EVのみ）　280km　（JC08モード）</t>
    <rPh sb="3" eb="5">
      <t>ソウコウ</t>
    </rPh>
    <rPh sb="5" eb="7">
      <t>キョリ</t>
    </rPh>
    <phoneticPr fontId="1"/>
  </si>
  <si>
    <t>合計</t>
    <rPh sb="0" eb="2">
      <t>ゴウケイ</t>
    </rPh>
    <phoneticPr fontId="1"/>
  </si>
  <si>
    <t>　・　走行距離　201.4km　（バッテリ容量が97.6%から、2%になるまで走行）</t>
    <rPh sb="3" eb="5">
      <t>ソウコウ</t>
    </rPh>
    <rPh sb="5" eb="7">
      <t>キョリ</t>
    </rPh>
    <rPh sb="21" eb="23">
      <t>ヨウリョウ</t>
    </rPh>
    <rPh sb="39" eb="41">
      <t>ソウコウ</t>
    </rPh>
    <phoneticPr fontId="1"/>
  </si>
  <si>
    <t>　・  電費 全体平均　6.31km/kWh</t>
    <rPh sb="4" eb="5">
      <t>デン</t>
    </rPh>
    <rPh sb="5" eb="6">
      <t>ヒ</t>
    </rPh>
    <rPh sb="7" eb="9">
      <t>ゼンタイ</t>
    </rPh>
    <rPh sb="9" eb="11">
      <t>ヘイキン</t>
    </rPh>
    <phoneticPr fontId="1"/>
  </si>
  <si>
    <t>　　　　※運転状況次第でかなり変動する点に注意。　最低4.87km/kWh 最高7.73km /kWhを計測。</t>
    <rPh sb="5" eb="7">
      <t>ウンテン</t>
    </rPh>
    <rPh sb="7" eb="9">
      <t>ジョウキョウ</t>
    </rPh>
    <rPh sb="9" eb="11">
      <t>シダイ</t>
    </rPh>
    <rPh sb="15" eb="17">
      <t>ヘンドウ</t>
    </rPh>
    <rPh sb="19" eb="20">
      <t>テン</t>
    </rPh>
    <rPh sb="21" eb="23">
      <t>チュウイ</t>
    </rPh>
    <rPh sb="25" eb="27">
      <t>サイテイ</t>
    </rPh>
    <rPh sb="38" eb="40">
      <t>サイコウ</t>
    </rPh>
    <rPh sb="52" eb="54">
      <t>ケイソク</t>
    </rPh>
    <phoneticPr fontId="1"/>
  </si>
  <si>
    <t>　・  電費 高速道路　平均　5.38km/kWh</t>
    <rPh sb="4" eb="5">
      <t>デン</t>
    </rPh>
    <rPh sb="5" eb="6">
      <t>ヒ</t>
    </rPh>
    <rPh sb="7" eb="9">
      <t>コウソク</t>
    </rPh>
    <rPh sb="9" eb="11">
      <t>ドウロ</t>
    </rPh>
    <rPh sb="12" eb="14">
      <t>ヘイキン</t>
    </rPh>
    <phoneticPr fontId="1"/>
  </si>
  <si>
    <t>　・  電費 一般道　　 平均　6.84km/kWh</t>
    <rPh sb="4" eb="5">
      <t>デン</t>
    </rPh>
    <rPh sb="5" eb="6">
      <t>ヒ</t>
    </rPh>
    <rPh sb="7" eb="10">
      <t>イッパンドウ</t>
    </rPh>
    <rPh sb="13" eb="15">
      <t>ヘイキン</t>
    </rPh>
    <phoneticPr fontId="1"/>
  </si>
  <si>
    <t xml:space="preserve">       ※累計走行距離　1294km にて計測</t>
    <rPh sb="8" eb="10">
      <t>ルイケイ</t>
    </rPh>
    <rPh sb="10" eb="12">
      <t>ソウコウ</t>
    </rPh>
    <rPh sb="12" eb="14">
      <t>キョリ</t>
    </rPh>
    <rPh sb="24" eb="26">
      <t>ケイソク</t>
    </rPh>
    <phoneticPr fontId="1"/>
  </si>
  <si>
    <t>　・充電時間　200V 普通充電（8%→100%)    11.5時間　</t>
    <rPh sb="2" eb="4">
      <t>ジュウデン</t>
    </rPh>
    <rPh sb="4" eb="6">
      <t>ジカン</t>
    </rPh>
    <rPh sb="12" eb="14">
      <t>フツウ</t>
    </rPh>
    <rPh sb="14" eb="16">
      <t>ジュウデン</t>
    </rPh>
    <rPh sb="33" eb="35">
      <t>ジカン</t>
    </rPh>
    <phoneticPr fontId="1"/>
  </si>
  <si>
    <t>　・充電時間　急速充電（0%→80%)    　　　　 30分</t>
    <rPh sb="7" eb="9">
      <t>キュウソク</t>
    </rPh>
    <rPh sb="30" eb="31">
      <t>フン</t>
    </rPh>
    <phoneticPr fontId="1"/>
  </si>
  <si>
    <t xml:space="preserve">      ※急速充電気によって充電時間が異なります。　上記は高岳製作所の40kW出力モデルにて計測</t>
    <rPh sb="7" eb="9">
      <t>キュウソク</t>
    </rPh>
    <rPh sb="9" eb="11">
      <t>ジュウデン</t>
    </rPh>
    <rPh sb="11" eb="12">
      <t>キ</t>
    </rPh>
    <rPh sb="16" eb="18">
      <t>ジュウデン</t>
    </rPh>
    <rPh sb="18" eb="20">
      <t>ジカン</t>
    </rPh>
    <rPh sb="21" eb="22">
      <t>コト</t>
    </rPh>
    <rPh sb="28" eb="30">
      <t>ジョウキ</t>
    </rPh>
    <rPh sb="31" eb="33">
      <t>タカオカ</t>
    </rPh>
    <rPh sb="33" eb="36">
      <t>セイサクショ</t>
    </rPh>
    <rPh sb="41" eb="43">
      <t>シュツリョク</t>
    </rPh>
    <rPh sb="48" eb="50">
      <t>ケイソク</t>
    </rPh>
    <phoneticPr fontId="1"/>
  </si>
  <si>
    <t>合計</t>
    <rPh sb="0" eb="2">
      <t>ゴウケイ</t>
    </rPh>
    <phoneticPr fontId="1"/>
  </si>
  <si>
    <t>内　EV走行</t>
    <rPh sb="0" eb="1">
      <t>ウチ</t>
    </rPh>
    <rPh sb="4" eb="6">
      <t>ソウコウ</t>
    </rPh>
    <phoneticPr fontId="1"/>
  </si>
  <si>
    <t xml:space="preserve">       ※累計走行距離　1554km にて計測</t>
    <rPh sb="8" eb="10">
      <t>ルイケイ</t>
    </rPh>
    <rPh sb="10" eb="12">
      <t>ソウコウ</t>
    </rPh>
    <rPh sb="12" eb="14">
      <t>キョリ</t>
    </rPh>
    <rPh sb="24" eb="26">
      <t>ケイソク</t>
    </rPh>
    <phoneticPr fontId="1"/>
  </si>
  <si>
    <t>-</t>
    <phoneticPr fontId="1"/>
  </si>
  <si>
    <t>ガソリン走行109.2km</t>
    <rPh sb="4" eb="6">
      <t>ソウコウ</t>
    </rPh>
    <phoneticPr fontId="1"/>
  </si>
  <si>
    <t>ガソリン走行 109.2km</t>
    <rPh sb="4" eb="6">
      <t>ソウコウ</t>
    </rPh>
    <phoneticPr fontId="1"/>
  </si>
  <si>
    <t>　・  電費 全体平均　7.11km/kWh</t>
    <rPh sb="4" eb="5">
      <t>デン</t>
    </rPh>
    <rPh sb="5" eb="6">
      <t>ヒ</t>
    </rPh>
    <rPh sb="7" eb="9">
      <t>ゼンタイ</t>
    </rPh>
    <rPh sb="9" eb="11">
      <t>ヘイキン</t>
    </rPh>
    <phoneticPr fontId="1"/>
  </si>
  <si>
    <t>2018/10/27</t>
  </si>
  <si>
    <t>2018/10/27</t>
    <phoneticPr fontId="1"/>
  </si>
  <si>
    <t>11:37</t>
  </si>
  <si>
    <t>11:37</t>
    <phoneticPr fontId="1"/>
  </si>
  <si>
    <t>BMW i3</t>
  </si>
  <si>
    <t>BMW i3</t>
    <phoneticPr fontId="1"/>
  </si>
  <si>
    <t>BMW i3</t>
    <phoneticPr fontId="1"/>
  </si>
  <si>
    <t>12：20</t>
    <phoneticPr fontId="1"/>
  </si>
  <si>
    <t>15:29</t>
  </si>
  <si>
    <t>15:29</t>
    <phoneticPr fontId="1"/>
  </si>
  <si>
    <t>レンジエクステンダー作動</t>
    <rPh sb="10" eb="12">
      <t>サドウ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</si>
  <si>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誤ってトリップメータをリセット</t>
    </r>
    <r>
      <rPr>
        <sz val="11"/>
        <color theme="1"/>
        <rFont val="ＭＳ Ｐゴシック"/>
        <family val="3"/>
        <charset val="128"/>
        <scheme val="minor"/>
      </rPr>
      <t xml:space="preserve">
orz..
</t>
    </r>
    <r>
      <rPr>
        <sz val="11"/>
        <color rgb="FFFF0000"/>
        <rFont val="ＭＳ Ｐゴシック"/>
        <family val="3"/>
        <charset val="128"/>
        <scheme val="minor"/>
      </rPr>
      <t>推定走行距離は33km（google map調べ）</t>
    </r>
    <rPh sb="0" eb="1">
      <t>アヤマ</t>
    </rPh>
    <rPh sb="22" eb="24">
      <t>スイテイ</t>
    </rPh>
    <rPh sb="24" eb="26">
      <t>ソウコウ</t>
    </rPh>
    <rPh sb="26" eb="28">
      <t>キョリ</t>
    </rPh>
    <rPh sb="44" eb="45">
      <t>シラ</t>
    </rPh>
    <phoneticPr fontId="1"/>
  </si>
  <si>
    <t>レンジエクステンダー作動 (高速道路140km ／下道44km(山道多し））</t>
    <rPh sb="10" eb="12">
      <t>サドウ</t>
    </rPh>
    <rPh sb="14" eb="16">
      <t>コウソク</t>
    </rPh>
    <rPh sb="16" eb="18">
      <t>ドウロ</t>
    </rPh>
    <rPh sb="25" eb="27">
      <t>シタミチ</t>
    </rPh>
    <rPh sb="32" eb="34">
      <t>ヤマミチ</t>
    </rPh>
    <rPh sb="34" eb="35">
      <t>オオ</t>
    </rPh>
    <phoneticPr fontId="1"/>
  </si>
  <si>
    <t>みずなし本陣ふかえ　充電開始</t>
    <rPh sb="10" eb="12">
      <t>ジュウデン</t>
    </rPh>
    <rPh sb="12" eb="14">
      <t>カイシ</t>
    </rPh>
    <phoneticPr fontId="1"/>
  </si>
  <si>
    <t>-</t>
  </si>
  <si>
    <t>-</t>
    <phoneticPr fontId="1"/>
  </si>
  <si>
    <t>みずなし本陣ふかえ　充電終了</t>
    <rPh sb="10" eb="12">
      <t>ジュウデン</t>
    </rPh>
    <rPh sb="12" eb="14">
      <t>シュウリョウ</t>
    </rPh>
    <phoneticPr fontId="1"/>
  </si>
  <si>
    <t>16:38</t>
  </si>
  <si>
    <t>16:38</t>
    <phoneticPr fontId="1"/>
  </si>
  <si>
    <t>17:02</t>
    <phoneticPr fontId="1"/>
  </si>
  <si>
    <t xml:space="preserve"> 出力ｋWhを表示しない充電器の為、車両バッテリー残量情報より算出（推定値）</t>
    <rPh sb="1" eb="3">
      <t>シュツリョク</t>
    </rPh>
    <rPh sb="7" eb="9">
      <t>ヒョウジ</t>
    </rPh>
    <rPh sb="12" eb="15">
      <t>ジュウデンキ</t>
    </rPh>
    <rPh sb="16" eb="17">
      <t>タメ</t>
    </rPh>
    <rPh sb="18" eb="20">
      <t>シャリョウ</t>
    </rPh>
    <rPh sb="25" eb="27">
      <t>ザンリョウ</t>
    </rPh>
    <rPh sb="27" eb="29">
      <t>ジョウホウ</t>
    </rPh>
    <rPh sb="31" eb="33">
      <t>サンシュツ</t>
    </rPh>
    <rPh sb="34" eb="37">
      <t>スイテイチ</t>
    </rPh>
    <phoneticPr fontId="1"/>
  </si>
  <si>
    <t>宮原SA到着</t>
    <rPh sb="0" eb="2">
      <t>ミヤハラ</t>
    </rPh>
    <rPh sb="4" eb="6">
      <t>トウチャク</t>
    </rPh>
    <phoneticPr fontId="1"/>
  </si>
  <si>
    <t>宮原SA　充電開始</t>
    <rPh sb="0" eb="2">
      <t>ミヤハラ</t>
    </rPh>
    <rPh sb="5" eb="7">
      <t>ジュウデン</t>
    </rPh>
    <rPh sb="7" eb="9">
      <t>カイシ</t>
    </rPh>
    <phoneticPr fontId="1"/>
  </si>
  <si>
    <t>宮原SA　充電終了</t>
    <rPh sb="0" eb="2">
      <t>ミヤハラ</t>
    </rPh>
    <rPh sb="5" eb="7">
      <t>ジュウデン</t>
    </rPh>
    <rPh sb="7" eb="9">
      <t>シュウリョウ</t>
    </rPh>
    <phoneticPr fontId="1"/>
  </si>
  <si>
    <t>19:17</t>
    <phoneticPr fontId="1"/>
  </si>
  <si>
    <t>高速道路13km／下道39km</t>
    <rPh sb="9" eb="11">
      <t>シタミチ</t>
    </rPh>
    <phoneticPr fontId="1"/>
  </si>
  <si>
    <t>19:45</t>
  </si>
  <si>
    <t>19:45</t>
    <phoneticPr fontId="1"/>
  </si>
  <si>
    <t>高速道路128km／下道7km</t>
    <rPh sb="10" eb="12">
      <t>シモミチ</t>
    </rPh>
    <phoneticPr fontId="1"/>
  </si>
  <si>
    <t>21:12</t>
  </si>
  <si>
    <t>21:12</t>
    <phoneticPr fontId="1"/>
  </si>
  <si>
    <t>11:18</t>
  </si>
  <si>
    <t>11:18</t>
    <phoneticPr fontId="1"/>
  </si>
  <si>
    <t>鹿児島日産中央店　充電開始</t>
    <rPh sb="0" eb="3">
      <t>カゴシマ</t>
    </rPh>
    <rPh sb="3" eb="5">
      <t>ニッサン</t>
    </rPh>
    <rPh sb="5" eb="8">
      <t>チュウオウテン</t>
    </rPh>
    <rPh sb="9" eb="11">
      <t>ジュウデン</t>
    </rPh>
    <rPh sb="11" eb="13">
      <t>カイシ</t>
    </rPh>
    <phoneticPr fontId="1"/>
  </si>
  <si>
    <t>鹿児島日産中央店　充電終了</t>
    <rPh sb="0" eb="3">
      <t>カゴシマ</t>
    </rPh>
    <rPh sb="3" eb="5">
      <t>ニッサン</t>
    </rPh>
    <rPh sb="5" eb="8">
      <t>チュウオウテン</t>
    </rPh>
    <rPh sb="9" eb="11">
      <t>ジュウデン</t>
    </rPh>
    <rPh sb="11" eb="13">
      <t>シュウリョウ</t>
    </rPh>
    <phoneticPr fontId="1"/>
  </si>
  <si>
    <t>サンロイヤルホテル　充電開始</t>
    <rPh sb="10" eb="12">
      <t>ジュウデン</t>
    </rPh>
    <rPh sb="12" eb="14">
      <t>カイシ</t>
    </rPh>
    <phoneticPr fontId="1"/>
  </si>
  <si>
    <t>サンロイヤルホテル　充電終了</t>
    <rPh sb="10" eb="12">
      <t>ジュウデン</t>
    </rPh>
    <rPh sb="12" eb="14">
      <t>シュウリョウ</t>
    </rPh>
    <phoneticPr fontId="1"/>
  </si>
  <si>
    <t>100%まで充電</t>
    <rPh sb="6" eb="8">
      <t>ジュウデン</t>
    </rPh>
    <phoneticPr fontId="1"/>
  </si>
  <si>
    <t>トリップメータ等を初期化　</t>
    <phoneticPr fontId="1"/>
  </si>
  <si>
    <t>11:25</t>
  </si>
  <si>
    <t>11:25</t>
    <phoneticPr fontId="1"/>
  </si>
  <si>
    <t>11:55</t>
  </si>
  <si>
    <t>11:55</t>
    <phoneticPr fontId="1"/>
  </si>
  <si>
    <t>12:39</t>
  </si>
  <si>
    <t>12:39</t>
    <phoneticPr fontId="1"/>
  </si>
  <si>
    <t>12:09</t>
  </si>
  <si>
    <t>12:09</t>
    <phoneticPr fontId="1"/>
  </si>
  <si>
    <t>12:42</t>
  </si>
  <si>
    <t>12:42</t>
    <phoneticPr fontId="1"/>
  </si>
  <si>
    <t>鹿児島市　出発</t>
    <rPh sb="0" eb="3">
      <t>カゴシマ</t>
    </rPh>
    <rPh sb="3" eb="4">
      <t>シ</t>
    </rPh>
    <rPh sb="5" eb="7">
      <t>シュッパツ</t>
    </rPh>
    <phoneticPr fontId="1"/>
  </si>
  <si>
    <t>山川港フェリー乗り場付近</t>
    <rPh sb="0" eb="2">
      <t>ヤマカワ</t>
    </rPh>
    <rPh sb="2" eb="3">
      <t>ミナト</t>
    </rPh>
    <rPh sb="7" eb="8">
      <t>ノ</t>
    </rPh>
    <rPh sb="9" eb="10">
      <t>バ</t>
    </rPh>
    <rPh sb="10" eb="12">
      <t>フキン</t>
    </rPh>
    <phoneticPr fontId="1"/>
  </si>
  <si>
    <t>17:32</t>
    <phoneticPr fontId="1"/>
  </si>
  <si>
    <t>19:28</t>
  </si>
  <si>
    <t>19:28</t>
    <phoneticPr fontId="1"/>
  </si>
  <si>
    <t>鹿児島市　走行中</t>
    <rPh sb="0" eb="3">
      <t>カゴシマ</t>
    </rPh>
    <rPh sb="3" eb="4">
      <t>シ</t>
    </rPh>
    <rPh sb="5" eb="7">
      <t>ソウコウ</t>
    </rPh>
    <rPh sb="7" eb="8">
      <t>チュウ</t>
    </rPh>
    <phoneticPr fontId="1"/>
  </si>
  <si>
    <t>曽於市 走行中</t>
    <rPh sb="4" eb="7">
      <t>ソウコウチュウ</t>
    </rPh>
    <phoneticPr fontId="1"/>
  </si>
  <si>
    <t>レンジエクステンダー作動（ＡＬＬ下道走行）</t>
    <rPh sb="10" eb="12">
      <t>サドウ</t>
    </rPh>
    <rPh sb="16" eb="18">
      <t>シタミチ</t>
    </rPh>
    <rPh sb="18" eb="20">
      <t>ソウコウ</t>
    </rPh>
    <phoneticPr fontId="1"/>
  </si>
  <si>
    <t>20:31</t>
  </si>
  <si>
    <t>20:31</t>
    <phoneticPr fontId="1"/>
  </si>
  <si>
    <t xml:space="preserve">イオン 都城店 </t>
    <phoneticPr fontId="1"/>
  </si>
  <si>
    <t>ガソリン給油量1.54ℓ　推定ガソリン走行距離（ 10/27 16:38付近（172.1-151)=21.1km + 直近（232-224.5)=7.5km = 28.6km  よって推定燃費　18.6km/ℓ</t>
    <rPh sb="4" eb="6">
      <t>キュウユ</t>
    </rPh>
    <rPh sb="6" eb="7">
      <t>リョウ</t>
    </rPh>
    <rPh sb="13" eb="15">
      <t>スイテイ</t>
    </rPh>
    <rPh sb="19" eb="21">
      <t>ソウコウ</t>
    </rPh>
    <rPh sb="21" eb="23">
      <t>キョリ</t>
    </rPh>
    <rPh sb="36" eb="38">
      <t>フキン</t>
    </rPh>
    <rPh sb="59" eb="61">
      <t>チョッキン</t>
    </rPh>
    <rPh sb="92" eb="94">
      <t>スイテイ</t>
    </rPh>
    <rPh sb="94" eb="96">
      <t>ネンピ</t>
    </rPh>
    <phoneticPr fontId="1"/>
  </si>
  <si>
    <t>トリップメータ初期化、また同時に、正確に燃費を測定する為、ガソリンを満タンに給油した。</t>
    <rPh sb="7" eb="10">
      <t>ショキカ</t>
    </rPh>
    <rPh sb="13" eb="15">
      <t>ドウジ</t>
    </rPh>
    <rPh sb="17" eb="19">
      <t>セイカク</t>
    </rPh>
    <rPh sb="34" eb="35">
      <t>マン</t>
    </rPh>
    <rPh sb="38" eb="40">
      <t>キュウユ</t>
    </rPh>
    <phoneticPr fontId="1"/>
  </si>
  <si>
    <t>エッソ エクスプレス大塚ＳＳ</t>
    <phoneticPr fontId="1"/>
  </si>
  <si>
    <t>移動</t>
    <rPh sb="0" eb="2">
      <t>イドウ</t>
    </rPh>
    <phoneticPr fontId="1"/>
  </si>
  <si>
    <t>ガソリン給油</t>
    <rPh sb="4" eb="6">
      <t>キュウユ</t>
    </rPh>
    <phoneticPr fontId="1"/>
  </si>
  <si>
    <t>ガソリン燃費測定開始（満タン）</t>
    <rPh sb="4" eb="6">
      <t>ネンピ</t>
    </rPh>
    <rPh sb="6" eb="8">
      <t>ソクテイ</t>
    </rPh>
    <rPh sb="8" eb="10">
      <t>カイシ</t>
    </rPh>
    <phoneticPr fontId="1"/>
  </si>
  <si>
    <t>ガソリン燃費測定終了（満タン）</t>
    <rPh sb="4" eb="6">
      <t>ネンピ</t>
    </rPh>
    <rPh sb="6" eb="8">
      <t>ソクテイ</t>
    </rPh>
    <rPh sb="8" eb="10">
      <t>シュウリョウ</t>
    </rPh>
    <rPh sb="11" eb="12">
      <t>マン</t>
    </rPh>
    <phoneticPr fontId="1"/>
  </si>
  <si>
    <t>ガソリン給油量2.67ℓ　走行距離56.1km 燃費21.0km/ℓ</t>
    <rPh sb="4" eb="6">
      <t>キュウユ</t>
    </rPh>
    <rPh sb="6" eb="7">
      <t>リョウ</t>
    </rPh>
    <rPh sb="13" eb="15">
      <t>ソウコウ</t>
    </rPh>
    <rPh sb="15" eb="17">
      <t>キョリ</t>
    </rPh>
    <rPh sb="24" eb="26">
      <t>ネンピ</t>
    </rPh>
    <phoneticPr fontId="1"/>
  </si>
  <si>
    <t>20:56</t>
    <phoneticPr fontId="1"/>
  </si>
  <si>
    <t>22:29</t>
    <phoneticPr fontId="1"/>
  </si>
  <si>
    <t>22:54</t>
  </si>
  <si>
    <t>22:54</t>
    <phoneticPr fontId="1"/>
  </si>
  <si>
    <t>宮崎市　到着</t>
    <rPh sb="0" eb="2">
      <t>ミヤザキ</t>
    </rPh>
    <rPh sb="2" eb="3">
      <t>シ</t>
    </rPh>
    <rPh sb="4" eb="6">
      <t>トウチャク</t>
    </rPh>
    <phoneticPr fontId="1"/>
  </si>
  <si>
    <t>ホテル200V普通充電　開始</t>
    <rPh sb="7" eb="9">
      <t>フツウ</t>
    </rPh>
    <rPh sb="9" eb="11">
      <t>ジュウデン</t>
    </rPh>
    <rPh sb="12" eb="14">
      <t>カイシ</t>
    </rPh>
    <phoneticPr fontId="1"/>
  </si>
  <si>
    <t>2018/10/27</t>
    <phoneticPr fontId="1"/>
  </si>
  <si>
    <t>2018/10/28</t>
  </si>
  <si>
    <t>2018/10/28</t>
    <phoneticPr fontId="1"/>
  </si>
  <si>
    <t>2018/10/29</t>
  </si>
  <si>
    <t>2018/10/29</t>
    <phoneticPr fontId="1"/>
  </si>
  <si>
    <t>7:48</t>
  </si>
  <si>
    <t>7:48</t>
    <phoneticPr fontId="1"/>
  </si>
  <si>
    <t>ホテル200V普通充電　終了</t>
    <rPh sb="7" eb="9">
      <t>フツウ</t>
    </rPh>
    <rPh sb="9" eb="11">
      <t>ジュウデン</t>
    </rPh>
    <rPh sb="12" eb="14">
      <t>シュウリョウ</t>
    </rPh>
    <phoneticPr fontId="1"/>
  </si>
  <si>
    <t>トリップメータ初期化</t>
    <rPh sb="7" eb="10">
      <t>ショキカ</t>
    </rPh>
    <phoneticPr fontId="1"/>
  </si>
  <si>
    <t>11:06</t>
  </si>
  <si>
    <t>11:06</t>
    <phoneticPr fontId="1"/>
  </si>
  <si>
    <t>13:18</t>
  </si>
  <si>
    <t>13:18</t>
    <phoneticPr fontId="1"/>
  </si>
  <si>
    <t>13:39</t>
  </si>
  <si>
    <t>13:39</t>
    <phoneticPr fontId="1"/>
  </si>
  <si>
    <t>宮崎市から木崎浜へ移動</t>
    <rPh sb="0" eb="2">
      <t>ミヤザキ</t>
    </rPh>
    <rPh sb="2" eb="3">
      <t>シ</t>
    </rPh>
    <rPh sb="5" eb="7">
      <t>キザキ</t>
    </rPh>
    <rPh sb="7" eb="8">
      <t>ハマ</t>
    </rPh>
    <rPh sb="9" eb="11">
      <t>イドウ</t>
    </rPh>
    <phoneticPr fontId="1"/>
  </si>
  <si>
    <t>木崎浜から宮崎市へ戻る</t>
    <rPh sb="9" eb="10">
      <t>モド</t>
    </rPh>
    <phoneticPr fontId="1"/>
  </si>
  <si>
    <t>ホテル出発</t>
    <rPh sb="3" eb="5">
      <t>シュッパツ</t>
    </rPh>
    <phoneticPr fontId="1"/>
  </si>
  <si>
    <t>宮崎銀行　急速充電　開始</t>
    <rPh sb="0" eb="2">
      <t>ミヤザキ</t>
    </rPh>
    <rPh sb="2" eb="4">
      <t>ギンコウ</t>
    </rPh>
    <rPh sb="5" eb="7">
      <t>キュウソク</t>
    </rPh>
    <rPh sb="7" eb="9">
      <t>ジュウデン</t>
    </rPh>
    <rPh sb="10" eb="12">
      <t>カイシ</t>
    </rPh>
    <phoneticPr fontId="1"/>
  </si>
  <si>
    <t>宮崎銀行　急速充電　終了</t>
    <rPh sb="0" eb="2">
      <t>ミヤザキ</t>
    </rPh>
    <rPh sb="2" eb="4">
      <t>ギンコウ</t>
    </rPh>
    <rPh sb="5" eb="7">
      <t>キュウソク</t>
    </rPh>
    <rPh sb="7" eb="9">
      <t>ジュウデン</t>
    </rPh>
    <rPh sb="10" eb="12">
      <t>シュウリョウ</t>
    </rPh>
    <phoneticPr fontId="1"/>
  </si>
  <si>
    <t>14：07</t>
    <phoneticPr fontId="1"/>
  </si>
  <si>
    <t>トリップメータ初期化（ミス）</t>
    <rPh sb="7" eb="10">
      <t>ショキカ</t>
    </rPh>
    <phoneticPr fontId="1"/>
  </si>
  <si>
    <t>トリップメータ初期化</t>
    <phoneticPr fontId="1"/>
  </si>
  <si>
    <t>http://hippolab.xsrv.jp/ysf-hip-ksf-stage/tech/ev-45</t>
    <phoneticPr fontId="1"/>
  </si>
  <si>
    <t>14：08</t>
    <phoneticPr fontId="1"/>
  </si>
  <si>
    <t>大分市付近高速道路走行中</t>
    <rPh sb="0" eb="3">
      <t>オオイタシ</t>
    </rPh>
    <rPh sb="3" eb="5">
      <t>フキン</t>
    </rPh>
    <rPh sb="5" eb="7">
      <t>コウソク</t>
    </rPh>
    <rPh sb="7" eb="9">
      <t>ドウロ</t>
    </rPh>
    <rPh sb="9" eb="12">
      <t>ソウコウチュウ</t>
    </rPh>
    <phoneticPr fontId="1"/>
  </si>
  <si>
    <t>16:42</t>
  </si>
  <si>
    <t>16:42</t>
    <phoneticPr fontId="1"/>
  </si>
  <si>
    <t>別府市付近高速道路走行中</t>
    <rPh sb="0" eb="2">
      <t>ベップ</t>
    </rPh>
    <rPh sb="2" eb="3">
      <t>シ</t>
    </rPh>
    <rPh sb="3" eb="5">
      <t>フキン</t>
    </rPh>
    <rPh sb="5" eb="7">
      <t>コウソク</t>
    </rPh>
    <rPh sb="7" eb="9">
      <t>ドウロ</t>
    </rPh>
    <rPh sb="9" eb="12">
      <t>ソウコウチュウ</t>
    </rPh>
    <phoneticPr fontId="1"/>
  </si>
  <si>
    <t>16：57</t>
    <phoneticPr fontId="1"/>
  </si>
  <si>
    <t>別府湾ＳＡ　急速充電　開始</t>
    <rPh sb="6" eb="8">
      <t>キュウソク</t>
    </rPh>
    <rPh sb="8" eb="10">
      <t>ジュウデン</t>
    </rPh>
    <rPh sb="11" eb="13">
      <t>カイシ</t>
    </rPh>
    <phoneticPr fontId="1"/>
  </si>
  <si>
    <t>別府湾ＳＡ　急速充電　終了</t>
    <rPh sb="6" eb="8">
      <t>キュウソク</t>
    </rPh>
    <rPh sb="8" eb="10">
      <t>ジュウデン</t>
    </rPh>
    <rPh sb="11" eb="13">
      <t>シュウリョウ</t>
    </rPh>
    <phoneticPr fontId="1"/>
  </si>
  <si>
    <t>16：59</t>
    <phoneticPr fontId="1"/>
  </si>
  <si>
    <t>17:12</t>
  </si>
  <si>
    <t>17:12</t>
    <phoneticPr fontId="1"/>
  </si>
  <si>
    <t>湯布院付近高速道路走行中</t>
    <rPh sb="0" eb="3">
      <t>ユフイン</t>
    </rPh>
    <rPh sb="3" eb="5">
      <t>フキン</t>
    </rPh>
    <rPh sb="5" eb="7">
      <t>コウソク</t>
    </rPh>
    <rPh sb="7" eb="9">
      <t>ドウロ</t>
    </rPh>
    <rPh sb="9" eb="12">
      <t>ソウコウチュウ</t>
    </rPh>
    <phoneticPr fontId="1"/>
  </si>
  <si>
    <t>17:28</t>
  </si>
  <si>
    <t>17:28</t>
    <phoneticPr fontId="1"/>
  </si>
  <si>
    <t>18:48</t>
    <phoneticPr fontId="1"/>
  </si>
  <si>
    <t>相光石油(株)ドームシティ地行ＳＳ</t>
    <rPh sb="0" eb="1">
      <t>ソウ</t>
    </rPh>
    <rPh sb="1" eb="2">
      <t>ヒカリ</t>
    </rPh>
    <rPh sb="2" eb="4">
      <t>セキユ</t>
    </rPh>
    <rPh sb="4" eb="7">
      <t>カブ</t>
    </rPh>
    <rPh sb="13" eb="14">
      <t>チ</t>
    </rPh>
    <rPh sb="14" eb="15">
      <t>ギョウ</t>
    </rPh>
    <phoneticPr fontId="1"/>
  </si>
  <si>
    <t>ガソリン給油量8ℓ　</t>
    <phoneticPr fontId="1"/>
  </si>
  <si>
    <t>19:01</t>
  </si>
  <si>
    <t>19:01</t>
    <phoneticPr fontId="1"/>
  </si>
  <si>
    <t>福岡市（BalcomBMW）出発</t>
    <rPh sb="0" eb="3">
      <t>フクオカシ</t>
    </rPh>
    <rPh sb="14" eb="16">
      <t>シュッパツ</t>
    </rPh>
    <phoneticPr fontId="1"/>
  </si>
  <si>
    <t>高速道路　モテナス基山SA</t>
    <rPh sb="0" eb="2">
      <t>コウソク</t>
    </rPh>
    <rPh sb="2" eb="4">
      <t>ドウロ</t>
    </rPh>
    <phoneticPr fontId="1"/>
  </si>
  <si>
    <t>長崎県島原-雲仙岳走行中</t>
    <rPh sb="0" eb="3">
      <t>ナガサキケン</t>
    </rPh>
    <rPh sb="3" eb="5">
      <t>シマバラ</t>
    </rPh>
    <rPh sb="6" eb="9">
      <t>ウンゼンダケ</t>
    </rPh>
    <rPh sb="9" eb="12">
      <t>ソウコウチュウ</t>
    </rPh>
    <phoneticPr fontId="1"/>
  </si>
  <si>
    <t>長崎県島原市　出発</t>
    <rPh sb="0" eb="3">
      <t>ナガサキケン</t>
    </rPh>
    <rPh sb="3" eb="6">
      <t>シマバラシ</t>
    </rPh>
    <rPh sb="7" eb="9">
      <t>シュッパツ</t>
    </rPh>
    <phoneticPr fontId="1"/>
  </si>
  <si>
    <t>鹿児島県　天文館 到着</t>
    <rPh sb="0" eb="3">
      <t>カゴシマ</t>
    </rPh>
    <rPh sb="3" eb="4">
      <t>ケン</t>
    </rPh>
    <rPh sb="5" eb="8">
      <t>テンモンカン</t>
    </rPh>
    <rPh sb="9" eb="11">
      <t>トウチャク</t>
    </rPh>
    <phoneticPr fontId="1"/>
  </si>
  <si>
    <t>鹿児島県　天文館 出発</t>
    <rPh sb="0" eb="3">
      <t>カゴシマ</t>
    </rPh>
    <rPh sb="3" eb="4">
      <t>ケン</t>
    </rPh>
    <rPh sb="5" eb="8">
      <t>テンモンカン</t>
    </rPh>
    <rPh sb="9" eb="11">
      <t>シュッパツ</t>
    </rPh>
    <phoneticPr fontId="1"/>
  </si>
  <si>
    <t>2018/10/27</t>
    <phoneticPr fontId="1"/>
  </si>
  <si>
    <t>電費が極端に悪い。ＥＶ走行距離が短すぎるのでサンプリング対象外とする。</t>
    <phoneticPr fontId="1"/>
  </si>
  <si>
    <t>17:02</t>
    <phoneticPr fontId="1"/>
  </si>
  <si>
    <t>17:02</t>
    <phoneticPr fontId="1"/>
  </si>
  <si>
    <t>合計走行距離</t>
    <rPh sb="0" eb="2">
      <t>ゴウケイ</t>
    </rPh>
    <rPh sb="2" eb="4">
      <t>ソウコウ</t>
    </rPh>
    <rPh sb="4" eb="6">
      <t>キョリ</t>
    </rPh>
    <phoneticPr fontId="1"/>
  </si>
  <si>
    <t>宮崎市 出発</t>
    <rPh sb="0" eb="2">
      <t>ミヤザキ</t>
    </rPh>
    <rPh sb="2" eb="3">
      <t>シ</t>
    </rPh>
    <rPh sb="4" eb="6">
      <t>シュッパツ</t>
    </rPh>
    <phoneticPr fontId="1"/>
  </si>
  <si>
    <t>福岡市（BalcomBMW）到着</t>
    <rPh sb="14" eb="16">
      <t>トウチャク</t>
    </rPh>
    <phoneticPr fontId="1"/>
  </si>
  <si>
    <t>ガソリン給油量8ℓ　推定ガソリン走行距離（223.4-197.7+367-246.1)=146.6km 推定ガソリン燃費18.3km/ℓ</t>
    <rPh sb="10" eb="12">
      <t>スイテイ</t>
    </rPh>
    <rPh sb="16" eb="18">
      <t>ソウコウ</t>
    </rPh>
    <rPh sb="18" eb="20">
      <t>キョリ</t>
    </rPh>
    <rPh sb="52" eb="54">
      <t>スイテイ</t>
    </rPh>
    <rPh sb="58" eb="60">
      <t>ネンピ</t>
    </rPh>
    <phoneticPr fontId="1"/>
  </si>
  <si>
    <t>フェリーに乗り熊本へ、そこからEV走行</t>
    <rPh sb="5" eb="6">
      <t>ノ</t>
    </rPh>
    <rPh sb="7" eb="9">
      <t>クマモト</t>
    </rPh>
    <rPh sb="17" eb="19">
      <t>ソウコウ</t>
    </rPh>
    <phoneticPr fontId="1"/>
  </si>
  <si>
    <t>下道移動　トリップメータ等を初期化　</t>
    <rPh sb="0" eb="2">
      <t>シタミチ</t>
    </rPh>
    <rPh sb="2" eb="4">
      <t>イドウ</t>
    </rPh>
    <phoneticPr fontId="1"/>
  </si>
  <si>
    <t>下道移動</t>
    <rPh sb="0" eb="2">
      <t>シタミチ</t>
    </rPh>
    <rPh sb="2" eb="4">
      <t>イドウ</t>
    </rPh>
    <phoneticPr fontId="1"/>
  </si>
  <si>
    <t>下道移動　レンジエクステンダー作動</t>
    <rPh sb="0" eb="2">
      <t>シタミチ</t>
    </rPh>
    <rPh sb="2" eb="4">
      <t>イドウ</t>
    </rPh>
    <rPh sb="15" eb="17">
      <t>サドウ</t>
    </rPh>
    <phoneticPr fontId="1"/>
  </si>
  <si>
    <t>高速道路移動　トリップメータ初期化</t>
    <rPh sb="0" eb="2">
      <t>コウソク</t>
    </rPh>
    <rPh sb="2" eb="4">
      <t>ドウロ</t>
    </rPh>
    <rPh sb="4" eb="6">
      <t>イドウ</t>
    </rPh>
    <rPh sb="14" eb="17">
      <t>ショキカ</t>
    </rPh>
    <phoneticPr fontId="1"/>
  </si>
  <si>
    <t>高速道路移動　レンジエクステンダー作動</t>
    <rPh sb="0" eb="2">
      <t>コウソク</t>
    </rPh>
    <rPh sb="2" eb="4">
      <t>ドウロ</t>
    </rPh>
    <rPh sb="4" eb="6">
      <t>イドウ</t>
    </rPh>
    <rPh sb="17" eb="19">
      <t>サドウ</t>
    </rPh>
    <phoneticPr fontId="1"/>
  </si>
  <si>
    <t>高速道路移動　レンジエクステンダー作動中</t>
    <rPh sb="0" eb="2">
      <t>コウソク</t>
    </rPh>
    <rPh sb="2" eb="4">
      <t>ドウロ</t>
    </rPh>
    <rPh sb="4" eb="6">
      <t>イドウ</t>
    </rPh>
    <rPh sb="17" eb="19">
      <t>サドウ</t>
    </rPh>
    <rPh sb="19" eb="20">
      <t>チュウ</t>
    </rPh>
    <phoneticPr fontId="1"/>
  </si>
  <si>
    <t>目的地までたどり付けない可能性があったので、急速充電を行う。</t>
    <rPh sb="0" eb="3">
      <t>モクテキチ</t>
    </rPh>
    <rPh sb="8" eb="9">
      <t>ツ</t>
    </rPh>
    <rPh sb="12" eb="15">
      <t>カノウセイ</t>
    </rPh>
    <rPh sb="22" eb="24">
      <t>キュウソク</t>
    </rPh>
    <rPh sb="24" eb="26">
      <t>ジュウデン</t>
    </rPh>
    <rPh sb="27" eb="28">
      <t>オコナ</t>
    </rPh>
    <phoneticPr fontId="1"/>
  </si>
  <si>
    <t>ほぼ全て高速道路移動</t>
    <rPh sb="2" eb="3">
      <t>スベ</t>
    </rPh>
    <rPh sb="4" eb="6">
      <t>コウソク</t>
    </rPh>
    <rPh sb="6" eb="8">
      <t>ドウロ</t>
    </rPh>
    <rPh sb="8" eb="10">
      <t>イドウ</t>
    </rPh>
    <phoneticPr fontId="1"/>
  </si>
  <si>
    <t>高速道路140km ／下道44km(山道多し）　レンジエクステンダー作動</t>
    <rPh sb="34" eb="36">
      <t>サドウ</t>
    </rPh>
    <phoneticPr fontId="1"/>
  </si>
  <si>
    <t>出力ｋWhを表示しない充電器の為、車両バッテリー残量情報より算出（推定値）</t>
    <rPh sb="0" eb="2">
      <t>シュツリョク</t>
    </rPh>
    <rPh sb="6" eb="8">
      <t>ヒョウジ</t>
    </rPh>
    <rPh sb="11" eb="14">
      <t>ジュウデンキ</t>
    </rPh>
    <rPh sb="15" eb="16">
      <t>タメ</t>
    </rPh>
    <rPh sb="17" eb="19">
      <t>シャリョウ</t>
    </rPh>
    <rPh sb="24" eb="26">
      <t>ザンリョウ</t>
    </rPh>
    <rPh sb="26" eb="28">
      <t>ジョウホウ</t>
    </rPh>
    <rPh sb="30" eb="32">
      <t>サンシュツ</t>
    </rPh>
    <rPh sb="33" eb="36">
      <t>スイテイチ</t>
    </rPh>
    <phoneticPr fontId="1"/>
  </si>
  <si>
    <t>高速道路移動　レンジエクステンダー作動　※電費が悪すぎる。サンプリング対象外</t>
    <rPh sb="0" eb="2">
      <t>コウソク</t>
    </rPh>
    <rPh sb="2" eb="4">
      <t>ドウロ</t>
    </rPh>
    <rPh sb="4" eb="6">
      <t>イドウ</t>
    </rPh>
    <rPh sb="17" eb="19">
      <t>サドウ</t>
    </rPh>
    <rPh sb="21" eb="22">
      <t>デン</t>
    </rPh>
    <rPh sb="22" eb="23">
      <t>ヒ</t>
    </rPh>
    <rPh sb="24" eb="25">
      <t>ワル</t>
    </rPh>
    <rPh sb="35" eb="38">
      <t>タイショウガイ</t>
    </rPh>
    <phoneticPr fontId="1"/>
  </si>
  <si>
    <t>誤ってトリップメータをリセット
orz..
推定走行距離は33km（google map調べ）</t>
    <rPh sb="0" eb="1">
      <t>アヤマ</t>
    </rPh>
    <rPh sb="22" eb="24">
      <t>スイテイ</t>
    </rPh>
    <rPh sb="24" eb="26">
      <t>ソウコウ</t>
    </rPh>
    <rPh sb="26" eb="28">
      <t>キョリ</t>
    </rPh>
    <rPh sb="44" eb="45">
      <t>シラ</t>
    </rPh>
    <phoneticPr fontId="1"/>
  </si>
  <si>
    <t>別府湾ＳＡ</t>
    <rPh sb="0" eb="2">
      <t>ベップ</t>
    </rPh>
    <rPh sb="2" eb="3">
      <t>ワン</t>
    </rPh>
    <phoneticPr fontId="1"/>
  </si>
  <si>
    <t>※ガソリンを0ℓ　かつ　バッテリーを0%まで使用したと仮定</t>
    <rPh sb="22" eb="24">
      <t>シヨウ</t>
    </rPh>
    <rPh sb="27" eb="29">
      <t>カテイ</t>
    </rPh>
    <phoneticPr fontId="1"/>
  </si>
  <si>
    <t>　・  電費 高速道路</t>
    <rPh sb="7" eb="9">
      <t>コウソク</t>
    </rPh>
    <rPh sb="9" eb="11">
      <t>ドウロ</t>
    </rPh>
    <phoneticPr fontId="1"/>
  </si>
  <si>
    <t>走行距離　合計</t>
    <rPh sb="0" eb="2">
      <t>ソウコウ</t>
    </rPh>
    <rPh sb="2" eb="4">
      <t>キョリ</t>
    </rPh>
    <rPh sb="5" eb="7">
      <t>ゴウケイ</t>
    </rPh>
    <phoneticPr fontId="1"/>
  </si>
  <si>
    <t>　・  電費 一般道</t>
    <rPh sb="7" eb="10">
      <t>イッパンドウ</t>
    </rPh>
    <phoneticPr fontId="1"/>
  </si>
  <si>
    <t>　・  燃費（ガソリン）　高速道路</t>
    <rPh sb="4" eb="6">
      <t>ネンピ</t>
    </rPh>
    <rPh sb="13" eb="15">
      <t>コウソク</t>
    </rPh>
    <rPh sb="15" eb="17">
      <t>ドウロ</t>
    </rPh>
    <phoneticPr fontId="1"/>
  </si>
  <si>
    <t>＊</t>
    <phoneticPr fontId="1"/>
  </si>
  <si>
    <t>推定燃費
（km/ℓ）</t>
    <rPh sb="0" eb="2">
      <t>スイテイ</t>
    </rPh>
    <rPh sb="2" eb="4">
      <t>ネンピ</t>
    </rPh>
    <phoneticPr fontId="1"/>
  </si>
  <si>
    <t>推定消費
ガソリン
（ℓ）</t>
    <rPh sb="0" eb="2">
      <t>スイテイ</t>
    </rPh>
    <rPh sb="2" eb="4">
      <t>ショウヒ</t>
    </rPh>
    <phoneticPr fontId="1"/>
  </si>
  <si>
    <t>　・  燃費（ガソリン）　一般道</t>
    <rPh sb="4" eb="6">
      <t>ネンピ</t>
    </rPh>
    <rPh sb="13" eb="16">
      <t>イッパンドウ</t>
    </rPh>
    <phoneticPr fontId="1"/>
  </si>
  <si>
    <t>　・  燃費（ガソリン） 全体平均</t>
    <rPh sb="4" eb="6">
      <t>ネンピ</t>
    </rPh>
    <rPh sb="13" eb="15">
      <t>ゼンタイ</t>
    </rPh>
    <rPh sb="15" eb="17">
      <t>ヘイキン</t>
    </rPh>
    <phoneticPr fontId="1"/>
  </si>
  <si>
    <t>※サンプリング数が少ないので不正確かも(;^ω^)</t>
    <rPh sb="7" eb="8">
      <t>スウ</t>
    </rPh>
    <rPh sb="9" eb="10">
      <t>スク</t>
    </rPh>
    <rPh sb="14" eb="17">
      <t>フセイカク</t>
    </rPh>
    <phoneticPr fontId="1"/>
  </si>
  <si>
    <t>■実測値　※累計走行距離1050.5kmにて測定した結果です。</t>
    <rPh sb="1" eb="3">
      <t>ジッソク</t>
    </rPh>
    <rPh sb="3" eb="4">
      <t>チ</t>
    </rPh>
    <phoneticPr fontId="1"/>
  </si>
  <si>
    <t>メモ</t>
  </si>
  <si>
    <t xml:space="preserve">      ※急速充電は機器によって出力Ａが異なります。よって機器ごとに充電時間が変わってくる点に御注意を。こちらは日産NSQC442Bにて測定した結果です。</t>
    <phoneticPr fontId="1"/>
  </si>
  <si>
    <t>　・充電時間　急速充電（11%→73%)    　　　</t>
    <rPh sb="7" eb="9">
      <t>キュウソク</t>
    </rPh>
    <phoneticPr fontId="1"/>
  </si>
  <si>
    <t xml:space="preserve">　・充電時間　200V 普通充電（6%→89%)    </t>
    <rPh sb="2" eb="4">
      <t>ジュウデン</t>
    </rPh>
    <rPh sb="4" eb="6">
      <t>ジカン</t>
    </rPh>
    <rPh sb="12" eb="14">
      <t>フツウ</t>
    </rPh>
    <rPh sb="14" eb="16">
      <t>ジュウデン</t>
    </rPh>
    <phoneticPr fontId="1"/>
  </si>
  <si>
    <t>■充電性能　実測値</t>
    <rPh sb="1" eb="3">
      <t>ジュウデン</t>
    </rPh>
    <rPh sb="3" eb="5">
      <t>セイノウ</t>
    </rPh>
    <rPh sb="6" eb="8">
      <t>ジッソク</t>
    </rPh>
    <rPh sb="8" eb="9">
      <t>チ</t>
    </rPh>
    <phoneticPr fontId="1"/>
  </si>
  <si>
    <t>　・　航続距離（EVのみ　実測値）　</t>
    <rPh sb="3" eb="5">
      <t>コウゾク</t>
    </rPh>
    <rPh sb="5" eb="7">
      <t>キョリ</t>
    </rPh>
    <rPh sb="13" eb="15">
      <t>ジッソク</t>
    </rPh>
    <rPh sb="15" eb="16">
      <t>チ</t>
    </rPh>
    <phoneticPr fontId="1"/>
  </si>
  <si>
    <t>　・　航続距離（EVのみ　理論値）　</t>
    <rPh sb="3" eb="5">
      <t>コウゾク</t>
    </rPh>
    <rPh sb="5" eb="7">
      <t>キョリ</t>
    </rPh>
    <rPh sb="13" eb="16">
      <t>リロンチ</t>
    </rPh>
    <phoneticPr fontId="1"/>
  </si>
  <si>
    <t>　・　航続距離（ガソリン含む　実測値）</t>
    <rPh sb="3" eb="5">
      <t>コウゾク</t>
    </rPh>
    <rPh sb="5" eb="7">
      <t>キョリ</t>
    </rPh>
    <rPh sb="12" eb="13">
      <t>フク</t>
    </rPh>
    <rPh sb="15" eb="17">
      <t>ジッソク</t>
    </rPh>
    <rPh sb="17" eb="18">
      <t>チ</t>
    </rPh>
    <phoneticPr fontId="1"/>
  </si>
  <si>
    <t>　・　航続距離（ガソリン含む　理論値）</t>
    <rPh sb="3" eb="5">
      <t>コウゾク</t>
    </rPh>
    <rPh sb="5" eb="7">
      <t>キョリ</t>
    </rPh>
    <rPh sb="12" eb="13">
      <t>フク</t>
    </rPh>
    <rPh sb="15" eb="18">
      <t>リロンチ</t>
    </rPh>
    <phoneticPr fontId="1"/>
  </si>
  <si>
    <t>■注意事項</t>
    <rPh sb="1" eb="3">
      <t>チュウイ</t>
    </rPh>
    <rPh sb="3" eb="5">
      <t>ジコウ</t>
    </rPh>
    <phoneticPr fontId="1"/>
  </si>
  <si>
    <t>https://tech.hippo-lab.com/bmw-i3-2/</t>
    <phoneticPr fontId="1"/>
  </si>
  <si>
    <t>誤ってトリップメータをリセットorz..
推定走行距離は33km（google map調べ）</t>
    <rPh sb="0" eb="1">
      <t>アヤマ</t>
    </rPh>
    <rPh sb="21" eb="23">
      <t>スイテイ</t>
    </rPh>
    <rPh sb="23" eb="25">
      <t>ソウコウ</t>
    </rPh>
    <rPh sb="25" eb="27">
      <t>キョリ</t>
    </rPh>
    <rPh sb="43" eb="44">
      <t>シラ</t>
    </rPh>
    <phoneticPr fontId="1"/>
  </si>
  <si>
    <t xml:space="preserve">１．2016/10販売モデルの変更点
容量をこれまでの21.8kWhから33.2kWhにアップさせたモデルを試乗。JC08モードによる一充電あたりのEV航続距離は、これまでの229kmから390kmへと70％も向上した。
さらにレンジエクステンダーにより走行中にエンジンが電力を発電し、航続可能距離が更に121km延長され、合計で511kmの走行が可能となった。
２．2018/1販売モデルの変更点
・フロントとリアデザインの変更
・内装デザインの一部変更
・ヘッドライト、ターン・インジケーターすべてにLEDライト標準装備。
また、新たに追加された「BMW i3s」という車種もあります。これはパワートレインや外装デザインをスポーティに仕上げたモデルです。なおパワーアップした分、航続可能距離は短くなっています。（JC08モードＥＶ走行なら280km)
なお、今回測定した車種は上記「i3s」ではなく、従来の「i3」(2018/1販売モデル）です。
</t>
    <rPh sb="9" eb="11">
      <t>ハンバイ</t>
    </rPh>
    <rPh sb="15" eb="17">
      <t>ヘンコウ</t>
    </rPh>
    <rPh sb="17" eb="18">
      <t>テン</t>
    </rPh>
    <rPh sb="54" eb="56">
      <t>シジョウ</t>
    </rPh>
    <rPh sb="191" eb="193">
      <t>ハンバイ</t>
    </rPh>
    <rPh sb="197" eb="200">
      <t>ヘンコウテン</t>
    </rPh>
    <rPh sb="269" eb="270">
      <t>アラ</t>
    </rPh>
    <rPh sb="272" eb="274">
      <t>ツイカ</t>
    </rPh>
    <rPh sb="289" eb="291">
      <t>シャシュ</t>
    </rPh>
    <rPh sb="341" eb="342">
      <t>ブン</t>
    </rPh>
    <rPh sb="343" eb="345">
      <t>コウゾク</t>
    </rPh>
    <rPh sb="345" eb="347">
      <t>カノウ</t>
    </rPh>
    <rPh sb="347" eb="349">
      <t>キョリ</t>
    </rPh>
    <rPh sb="350" eb="351">
      <t>ミジカ</t>
    </rPh>
    <rPh sb="369" eb="371">
      <t>ソウコウ</t>
    </rPh>
    <rPh sb="383" eb="385">
      <t>コンカイ</t>
    </rPh>
    <rPh sb="385" eb="387">
      <t>ソクテイ</t>
    </rPh>
    <rPh sb="389" eb="391">
      <t>シャシュ</t>
    </rPh>
    <rPh sb="392" eb="394">
      <t>ジョウキ</t>
    </rPh>
    <rPh sb="404" eb="406">
      <t>ジュウライ</t>
    </rPh>
    <rPh sb="418" eb="420">
      <t>ハンバイ</t>
    </rPh>
    <phoneticPr fontId="1"/>
  </si>
  <si>
    <t>外装デザインの変更点</t>
    <rPh sb="0" eb="2">
      <t>ガイソウ</t>
    </rPh>
    <rPh sb="7" eb="10">
      <t>ヘンコウテン</t>
    </rPh>
    <phoneticPr fontId="1"/>
  </si>
  <si>
    <t>ＢＭＷ ｉ３ (I01)　2018年1月発売モデル</t>
    <phoneticPr fontId="1"/>
  </si>
  <si>
    <r>
      <t>2018/10/29計測　途中の急速充電分を控除　</t>
    </r>
    <r>
      <rPr>
        <sz val="11"/>
        <color rgb="FFFF0000"/>
        <rFont val="游ゴシック"/>
        <family val="3"/>
        <charset val="128"/>
      </rPr>
      <t>※高速道路での計測なので、一般道だと更に距離が伸びるハズ</t>
    </r>
    <rPh sb="10" eb="12">
      <t>ケイソク</t>
    </rPh>
    <rPh sb="13" eb="15">
      <t>トチュウ</t>
    </rPh>
    <rPh sb="16" eb="18">
      <t>キュウソク</t>
    </rPh>
    <rPh sb="18" eb="20">
      <t>ジュウデン</t>
    </rPh>
    <rPh sb="20" eb="21">
      <t>ブン</t>
    </rPh>
    <rPh sb="22" eb="24">
      <t>コウジョ</t>
    </rPh>
    <rPh sb="26" eb="28">
      <t>コウソク</t>
    </rPh>
    <rPh sb="28" eb="30">
      <t>ドウロ</t>
    </rPh>
    <rPh sb="32" eb="34">
      <t>ケイソク</t>
    </rPh>
    <rPh sb="38" eb="41">
      <t>イッパンドウ</t>
    </rPh>
    <rPh sb="43" eb="44">
      <t>サラ</t>
    </rPh>
    <rPh sb="45" eb="47">
      <t>キョリ</t>
    </rPh>
    <rPh sb="48" eb="49">
      <t>ノ</t>
    </rPh>
    <phoneticPr fontId="1"/>
  </si>
  <si>
    <t>　・  電費 全体平均</t>
    <phoneticPr fontId="1"/>
  </si>
  <si>
    <t>8時間54分</t>
    <phoneticPr fontId="1"/>
  </si>
  <si>
    <t>30分</t>
    <phoneticPr fontId="1"/>
  </si>
  <si>
    <t>2018/10/27</t>
    <phoneticPr fontId="1"/>
  </si>
  <si>
    <t>15:29</t>
    <phoneticPr fontId="1"/>
  </si>
  <si>
    <t>BMW i3</t>
    <phoneticPr fontId="1"/>
  </si>
  <si>
    <t>16:38</t>
    <phoneticPr fontId="1"/>
  </si>
  <si>
    <t>2018/10/28</t>
    <phoneticPr fontId="1"/>
  </si>
  <si>
    <t>20:31</t>
    <phoneticPr fontId="1"/>
  </si>
  <si>
    <t>20:56</t>
    <phoneticPr fontId="1"/>
  </si>
  <si>
    <r>
      <t>ガソリン給油量</t>
    </r>
    <r>
      <rPr>
        <sz val="11"/>
        <color rgb="FFFF0000"/>
        <rFont val="游ゴシック"/>
        <family val="3"/>
        <charset val="128"/>
      </rPr>
      <t>1.54ℓ　</t>
    </r>
    <r>
      <rPr>
        <sz val="11"/>
        <color theme="1"/>
        <rFont val="游ゴシック"/>
        <family val="3"/>
        <charset val="128"/>
      </rPr>
      <t>推定ガソリン走行距離（ 10/27 16:38付近（172.1-151)=21.1km + 直近（232-224.5)=7.5km = 28.6km  よって推定燃費　</t>
    </r>
    <r>
      <rPr>
        <sz val="11"/>
        <color rgb="FFFF0000"/>
        <rFont val="游ゴシック"/>
        <family val="3"/>
        <charset val="128"/>
      </rPr>
      <t>18.6km/ℓ</t>
    </r>
    <rPh sb="4" eb="6">
      <t>キュウユ</t>
    </rPh>
    <rPh sb="6" eb="7">
      <t>リョウ</t>
    </rPh>
    <rPh sb="13" eb="15">
      <t>スイテイ</t>
    </rPh>
    <rPh sb="19" eb="21">
      <t>ソウコウ</t>
    </rPh>
    <rPh sb="21" eb="23">
      <t>キョリ</t>
    </rPh>
    <rPh sb="36" eb="38">
      <t>フキン</t>
    </rPh>
    <rPh sb="59" eb="61">
      <t>チョッキン</t>
    </rPh>
    <rPh sb="92" eb="94">
      <t>スイテイ</t>
    </rPh>
    <rPh sb="94" eb="96">
      <t>ネンピ</t>
    </rPh>
    <phoneticPr fontId="1"/>
  </si>
  <si>
    <t>2018/10/28</t>
    <phoneticPr fontId="1"/>
  </si>
  <si>
    <t>22:29</t>
    <phoneticPr fontId="1"/>
  </si>
  <si>
    <t>BMW i3</t>
    <phoneticPr fontId="1"/>
  </si>
  <si>
    <r>
      <t>ガソリン給油量</t>
    </r>
    <r>
      <rPr>
        <sz val="11"/>
        <color rgb="FFFF0000"/>
        <rFont val="游ゴシック"/>
        <family val="3"/>
        <charset val="128"/>
      </rPr>
      <t>2.67ℓ　</t>
    </r>
    <r>
      <rPr>
        <sz val="11"/>
        <color theme="1"/>
        <rFont val="游ゴシック"/>
        <family val="3"/>
        <charset val="128"/>
      </rPr>
      <t>走行距離56.1km 燃費</t>
    </r>
    <r>
      <rPr>
        <sz val="11"/>
        <color rgb="FFFF0000"/>
        <rFont val="游ゴシック"/>
        <family val="3"/>
        <charset val="128"/>
      </rPr>
      <t>21.0km/ℓ</t>
    </r>
    <rPh sb="4" eb="6">
      <t>キュウユ</t>
    </rPh>
    <rPh sb="6" eb="7">
      <t>リョウ</t>
    </rPh>
    <rPh sb="13" eb="15">
      <t>ソウコウ</t>
    </rPh>
    <rPh sb="15" eb="17">
      <t>キョリ</t>
    </rPh>
    <rPh sb="24" eb="26">
      <t>ネンピ</t>
    </rPh>
    <phoneticPr fontId="1"/>
  </si>
  <si>
    <t>2018/10/29</t>
    <phoneticPr fontId="1"/>
  </si>
  <si>
    <t>16:42</t>
    <phoneticPr fontId="1"/>
  </si>
  <si>
    <t>17:12</t>
    <phoneticPr fontId="1"/>
  </si>
  <si>
    <t>17:28</t>
    <phoneticPr fontId="1"/>
  </si>
  <si>
    <t>18:48</t>
    <phoneticPr fontId="1"/>
  </si>
  <si>
    <r>
      <t>ガソリン給油量</t>
    </r>
    <r>
      <rPr>
        <sz val="11"/>
        <color rgb="FFFF0000"/>
        <rFont val="游ゴシック"/>
        <family val="3"/>
        <charset val="128"/>
      </rPr>
      <t>8ℓ　</t>
    </r>
    <r>
      <rPr>
        <sz val="11"/>
        <color theme="1"/>
        <rFont val="游ゴシック"/>
        <family val="3"/>
        <charset val="128"/>
      </rPr>
      <t>推定ガソリン走行距離（223.4-197.7+367-246.1)=146.6km 推定ガソリン燃費</t>
    </r>
    <r>
      <rPr>
        <sz val="11"/>
        <color rgb="FFFF0000"/>
        <rFont val="游ゴシック"/>
        <family val="3"/>
        <charset val="128"/>
      </rPr>
      <t>18.3km/ℓ</t>
    </r>
    <rPh sb="10" eb="12">
      <t>スイテイ</t>
    </rPh>
    <rPh sb="16" eb="18">
      <t>ソウコウ</t>
    </rPh>
    <rPh sb="18" eb="20">
      <t>キョリ</t>
    </rPh>
    <rPh sb="52" eb="54">
      <t>スイテイ</t>
    </rPh>
    <rPh sb="58" eb="60">
      <t>ネンピ</t>
    </rPh>
    <phoneticPr fontId="1"/>
  </si>
  <si>
    <t>2018/10/29</t>
    <phoneticPr fontId="1"/>
  </si>
  <si>
    <t>19:01</t>
    <phoneticPr fontId="1"/>
  </si>
  <si>
    <t>12:20</t>
    <phoneticPr fontId="1"/>
  </si>
  <si>
    <t>14:08</t>
    <phoneticPr fontId="1"/>
  </si>
  <si>
    <t>16:57</t>
    <phoneticPr fontId="1"/>
  </si>
  <si>
    <t>16:57</t>
    <phoneticPr fontId="1"/>
  </si>
  <si>
    <t>14:07</t>
    <phoneticPr fontId="1"/>
  </si>
  <si>
    <t>16:59</t>
    <phoneticPr fontId="1"/>
  </si>
  <si>
    <t>　もちろん、前回の結果は実際に測定した数字で、ウソ偽りはいっさい無いんですけどね(;^ω^)</t>
    <rPh sb="6" eb="8">
      <t>ゼンカイ</t>
    </rPh>
    <rPh sb="9" eb="11">
      <t>ケッカ</t>
    </rPh>
    <rPh sb="12" eb="14">
      <t>ジッサイ</t>
    </rPh>
    <rPh sb="15" eb="17">
      <t>ソクテイ</t>
    </rPh>
    <rPh sb="19" eb="21">
      <t>スウジ</t>
    </rPh>
    <rPh sb="25" eb="26">
      <t>イツワ</t>
    </rPh>
    <rPh sb="32" eb="33">
      <t>ナ</t>
    </rPh>
    <phoneticPr fontId="1"/>
  </si>
  <si>
    <r>
      <t>　しかしこれに関して、一般人はそんな丁寧にノロノロ運転しない、とご指摘を頂きました。つまり</t>
    </r>
    <r>
      <rPr>
        <sz val="14"/>
        <color theme="1"/>
        <rFont val="游ゴシック"/>
        <family val="3"/>
        <charset val="128"/>
      </rPr>
      <t>実際に購入した人からすれば</t>
    </r>
    <r>
      <rPr>
        <sz val="18"/>
        <color theme="1"/>
        <rFont val="游ゴシック"/>
        <family val="3"/>
        <charset val="128"/>
      </rPr>
      <t>こんなに走らないヤン、この嘘つき</t>
    </r>
    <r>
      <rPr>
        <sz val="11"/>
        <color theme="1"/>
        <rFont val="游ゴシック"/>
        <family val="3"/>
        <charset val="128"/>
      </rPr>
      <t>、と思われたそうです。</t>
    </r>
    <rPh sb="7" eb="8">
      <t>カン</t>
    </rPh>
    <rPh sb="11" eb="13">
      <t>イッパン</t>
    </rPh>
    <rPh sb="13" eb="14">
      <t>ヒト</t>
    </rPh>
    <rPh sb="18" eb="20">
      <t>テイネイ</t>
    </rPh>
    <rPh sb="25" eb="27">
      <t>ウンテン</t>
    </rPh>
    <rPh sb="33" eb="35">
      <t>シテキ</t>
    </rPh>
    <rPh sb="36" eb="37">
      <t>イタダ</t>
    </rPh>
    <rPh sb="45" eb="47">
      <t>ジッサイ</t>
    </rPh>
    <rPh sb="48" eb="50">
      <t>コウニュウ</t>
    </rPh>
    <rPh sb="52" eb="53">
      <t>ヒト</t>
    </rPh>
    <rPh sb="62" eb="63">
      <t>ハシ</t>
    </rPh>
    <rPh sb="71" eb="72">
      <t>ウソ</t>
    </rPh>
    <rPh sb="76" eb="77">
      <t>オモ</t>
    </rPh>
    <phoneticPr fontId="1"/>
  </si>
  <si>
    <r>
      <t>　という事で、</t>
    </r>
    <r>
      <rPr>
        <sz val="16"/>
        <color theme="1"/>
        <rFont val="游ゴシック"/>
        <family val="3"/>
        <charset val="128"/>
      </rPr>
      <t>今回は、普通にアクセルを踏んで、普通に</t>
    </r>
    <r>
      <rPr>
        <sz val="11"/>
        <color theme="1"/>
        <rFont val="游ゴシック"/>
        <family val="3"/>
        <charset val="128"/>
      </rPr>
      <t>（というか雑に）</t>
    </r>
    <r>
      <rPr>
        <sz val="16"/>
        <color theme="1"/>
        <rFont val="游ゴシック"/>
        <family val="3"/>
        <charset val="128"/>
      </rPr>
      <t>ブレーキを踏んだ測定結果</t>
    </r>
    <r>
      <rPr>
        <sz val="11"/>
        <color theme="1"/>
        <rFont val="游ゴシック"/>
        <family val="3"/>
        <charset val="128"/>
      </rPr>
      <t>となっています。</t>
    </r>
    <rPh sb="4" eb="5">
      <t>コト</t>
    </rPh>
    <rPh sb="7" eb="9">
      <t>コンカイ</t>
    </rPh>
    <rPh sb="11" eb="13">
      <t>フツウ</t>
    </rPh>
    <rPh sb="19" eb="20">
      <t>フ</t>
    </rPh>
    <rPh sb="23" eb="25">
      <t>フツウ</t>
    </rPh>
    <rPh sb="39" eb="40">
      <t>フ</t>
    </rPh>
    <rPh sb="42" eb="44">
      <t>ソクテイ</t>
    </rPh>
    <rPh sb="44" eb="46">
      <t>ケッカ</t>
    </rPh>
    <phoneticPr fontId="1"/>
  </si>
  <si>
    <r>
      <t>　その理由は、</t>
    </r>
    <r>
      <rPr>
        <sz val="16"/>
        <color theme="1"/>
        <rFont val="游ゴシック"/>
        <family val="3"/>
        <charset val="128"/>
      </rPr>
      <t>前回、ほんとに限界ギリギリの走行距離を測定したかった</t>
    </r>
    <r>
      <rPr>
        <sz val="11"/>
        <color theme="1"/>
        <rFont val="游ゴシック"/>
        <family val="3"/>
        <charset val="128"/>
      </rPr>
      <t>ので「ECO PRO +」モードを使い、</t>
    </r>
    <r>
      <rPr>
        <sz val="14"/>
        <color theme="1"/>
        <rFont val="游ゴシック"/>
        <family val="3"/>
        <charset val="128"/>
      </rPr>
      <t>ものすご～く丁寧に走って出せた</t>
    </r>
    <r>
      <rPr>
        <sz val="18"/>
        <color theme="1"/>
        <rFont val="游ゴシック"/>
        <family val="3"/>
        <charset val="128"/>
      </rPr>
      <t>奇跡的な数字</t>
    </r>
    <r>
      <rPr>
        <sz val="11"/>
        <color theme="1"/>
        <rFont val="游ゴシック"/>
        <family val="3"/>
        <charset val="128"/>
      </rPr>
      <t>です。</t>
    </r>
    <rPh sb="3" eb="5">
      <t>リユウ</t>
    </rPh>
    <rPh sb="7" eb="9">
      <t>ゼンカイ</t>
    </rPh>
    <rPh sb="50" eb="51">
      <t>ツカ</t>
    </rPh>
    <rPh sb="59" eb="61">
      <t>テイネイ</t>
    </rPh>
    <rPh sb="62" eb="63">
      <t>ハシ</t>
    </rPh>
    <rPh sb="65" eb="66">
      <t>ダ</t>
    </rPh>
    <rPh sb="68" eb="71">
      <t>キセキテキ</t>
    </rPh>
    <rPh sb="72" eb="74">
      <t>スウジ</t>
    </rPh>
    <phoneticPr fontId="1"/>
  </si>
  <si>
    <t>　  ■前回(2017/10/14)測定結果
　　  URL：https://tech.hippo-lab.com/bmw-i3-2/</t>
    <phoneticPr fontId="1"/>
  </si>
  <si>
    <r>
      <t>　</t>
    </r>
    <r>
      <rPr>
        <sz val="14"/>
        <color theme="1"/>
        <rFont val="游ゴシック"/>
        <family val="3"/>
        <charset val="128"/>
      </rPr>
      <t>今回測定した結果は、前回計測時より、全体的に数値が下がっています</t>
    </r>
    <r>
      <rPr>
        <sz val="11"/>
        <color theme="1"/>
        <rFont val="游ゴシック"/>
        <family val="3"/>
        <charset val="128"/>
      </rPr>
      <t>(;^ω^)。　</t>
    </r>
    <rPh sb="1" eb="3">
      <t>コンカイ</t>
    </rPh>
    <rPh sb="3" eb="5">
      <t>ソクテイ</t>
    </rPh>
    <rPh sb="7" eb="9">
      <t>ケッカ</t>
    </rPh>
    <rPh sb="11" eb="13">
      <t>ゼンカイ</t>
    </rPh>
    <rPh sb="13" eb="15">
      <t>ケイソク</t>
    </rPh>
    <rPh sb="15" eb="16">
      <t>ジ</t>
    </rPh>
    <rPh sb="19" eb="22">
      <t>ゼンタイテキ</t>
    </rPh>
    <rPh sb="23" eb="25">
      <t>スウチ</t>
    </rPh>
    <rPh sb="26" eb="27">
      <t>サ</t>
    </rPh>
    <phoneticPr fontId="1"/>
  </si>
  <si>
    <t>　　■電気自動車の航続可能距離と実走行距離の真実　
　　　　ＵＲＬ：https://tech.hippo-lab.com/ev-29/</t>
    <phoneticPr fontId="1"/>
  </si>
  <si>
    <t>　ですので、おそらく丁寧に運転する人ならば、今回測定した以上の結果が得られるハズです。なお電気自動車は走行条件によって航続距離が激変します。それに関して以下の記事にマトメてありますので、興味があればご参照下さい。</t>
    <rPh sb="10" eb="12">
      <t>テイネイ</t>
    </rPh>
    <rPh sb="13" eb="15">
      <t>ウンテン</t>
    </rPh>
    <rPh sb="17" eb="18">
      <t>ヒト</t>
    </rPh>
    <rPh sb="22" eb="24">
      <t>コンカイ</t>
    </rPh>
    <rPh sb="24" eb="26">
      <t>ソクテイ</t>
    </rPh>
    <rPh sb="28" eb="30">
      <t>イジョウ</t>
    </rPh>
    <rPh sb="31" eb="33">
      <t>ケッカ</t>
    </rPh>
    <rPh sb="34" eb="35">
      <t>エ</t>
    </rPh>
    <rPh sb="93" eb="95">
      <t>キョウミ</t>
    </rPh>
    <phoneticPr fontId="1"/>
  </si>
  <si>
    <t>■プロフィール</t>
    <phoneticPr fontId="1"/>
  </si>
  <si>
    <t>■測定結果　ＥＶ走行</t>
    <rPh sb="1" eb="3">
      <t>ソクテイ</t>
    </rPh>
    <rPh sb="3" eb="5">
      <t>ケッカ</t>
    </rPh>
    <rPh sb="8" eb="10">
      <t>ソウコウ</t>
    </rPh>
    <phoneticPr fontId="1"/>
  </si>
  <si>
    <t>■測定結果　レンジエクステンダー走行のみ</t>
    <rPh sb="1" eb="3">
      <t>ソクテイ</t>
    </rPh>
    <rPh sb="3" eb="5">
      <t>ケッカ</t>
    </rPh>
    <rPh sb="16" eb="18">
      <t>ソウコウ</t>
    </rPh>
    <phoneticPr fontId="1"/>
  </si>
  <si>
    <t>■測定結果　充電</t>
    <rPh sb="1" eb="3">
      <t>ソクテイ</t>
    </rPh>
    <rPh sb="3" eb="5">
      <t>ケッカ</t>
    </rPh>
    <rPh sb="6" eb="8">
      <t>ジュウデン</t>
    </rPh>
    <phoneticPr fontId="1"/>
  </si>
  <si>
    <t>2018/10/28計測　　バッテリー残量（100%→7%）</t>
    <phoneticPr fontId="1"/>
  </si>
  <si>
    <t xml:space="preserve"> ※バッテリーを0%まで使用したと仮定した数字</t>
    <phoneticPr fontId="1"/>
  </si>
  <si>
    <t>※運転状況次第でかなり変動する点に注意。　最低4.02km/kWh 最高7.65km /kWhを計測。</t>
    <phoneticPr fontId="1"/>
  </si>
  <si>
    <t>メモ</t>
    <phoneticPr fontId="1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</si>
</sst>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_ "/>
    <numFmt numFmtId="178" formatCode="h:mm;@"/>
    <numFmt numFmtId="179" formatCode="000.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2" fillId="0" borderId="0" xfId="1" applyAlignment="1" applyProtection="1">
      <alignment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2" fillId="0" borderId="0" xfId="1" applyBorder="1" applyAlignment="1" applyProtection="1">
      <alignment vertical="center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178" fontId="4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Border="1">
      <alignment vertical="center"/>
    </xf>
    <xf numFmtId="0" fontId="8" fillId="0" borderId="0" xfId="0" quotePrefix="1" applyFont="1" applyFill="1" applyBorder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49" fontId="9" fillId="0" borderId="2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10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10" fontId="7" fillId="2" borderId="2" xfId="0" applyNumberFormat="1" applyFont="1" applyFill="1" applyBorder="1" applyAlignment="1">
      <alignment horizontal="center" vertical="center"/>
    </xf>
    <xf numFmtId="10" fontId="9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8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13" xfId="0" applyFill="1" applyBorder="1">
      <alignment vertical="center"/>
    </xf>
    <xf numFmtId="177" fontId="0" fillId="2" borderId="13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10" fontId="0" fillId="2" borderId="13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3" xfId="0" quotePrefix="1" applyFont="1" applyFill="1" applyBorder="1">
      <alignment vertical="center"/>
    </xf>
    <xf numFmtId="0" fontId="8" fillId="2" borderId="13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178" fontId="4" fillId="2" borderId="13" xfId="0" applyNumberFormat="1" applyFont="1" applyFill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176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0" fontId="7" fillId="2" borderId="13" xfId="0" applyNumberFormat="1" applyFont="1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177" fontId="0" fillId="2" borderId="14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178" fontId="0" fillId="2" borderId="14" xfId="0" applyNumberFormat="1" applyFill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 vertical="center" wrapText="1"/>
    </xf>
    <xf numFmtId="176" fontId="0" fillId="2" borderId="14" xfId="0" applyNumberFormat="1" applyFill="1" applyBorder="1" applyAlignment="1">
      <alignment horizontal="center" vertical="center" wrapText="1"/>
    </xf>
    <xf numFmtId="0" fontId="0" fillId="2" borderId="15" xfId="0" applyFill="1" applyBorder="1">
      <alignment vertical="center"/>
    </xf>
    <xf numFmtId="177" fontId="0" fillId="2" borderId="15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8" fontId="0" fillId="2" borderId="15" xfId="0" applyNumberFormat="1" applyFill="1" applyBorder="1" applyAlignment="1">
      <alignment horizontal="center" vertical="center"/>
    </xf>
    <xf numFmtId="10" fontId="0" fillId="2" borderId="15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  <xf numFmtId="10" fontId="5" fillId="2" borderId="15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176" fontId="7" fillId="2" borderId="15" xfId="0" applyNumberFormat="1" applyFont="1" applyFill="1" applyBorder="1" applyAlignment="1">
      <alignment horizontal="center" vertical="center"/>
    </xf>
    <xf numFmtId="10" fontId="4" fillId="2" borderId="15" xfId="0" applyNumberFormat="1" applyFont="1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177" fontId="0" fillId="2" borderId="16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0" fontId="0" fillId="2" borderId="16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2" fillId="2" borderId="23" xfId="1" applyFill="1" applyBorder="1" applyAlignment="1" applyProtection="1">
      <alignment vertical="center"/>
    </xf>
    <xf numFmtId="0" fontId="0" fillId="2" borderId="25" xfId="0" applyFill="1" applyBorder="1">
      <alignment vertical="center"/>
    </xf>
    <xf numFmtId="0" fontId="0" fillId="2" borderId="27" xfId="0" applyFill="1" applyBorder="1">
      <alignment vertical="center"/>
    </xf>
    <xf numFmtId="0" fontId="4" fillId="2" borderId="25" xfId="0" applyFont="1" applyFill="1" applyBorder="1">
      <alignment vertical="center"/>
    </xf>
    <xf numFmtId="0" fontId="5" fillId="2" borderId="27" xfId="0" applyFont="1" applyFill="1" applyBorder="1">
      <alignment vertical="center"/>
    </xf>
    <xf numFmtId="0" fontId="0" fillId="2" borderId="29" xfId="0" applyFill="1" applyBorder="1">
      <alignment vertical="center"/>
    </xf>
    <xf numFmtId="177" fontId="0" fillId="2" borderId="29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0" fontId="0" fillId="2" borderId="29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0" fontId="0" fillId="2" borderId="30" xfId="0" applyFill="1" applyBorder="1">
      <alignment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0" fillId="2" borderId="26" xfId="0" applyNumberFormat="1" applyFon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vertical="center"/>
    </xf>
    <xf numFmtId="49" fontId="0" fillId="2" borderId="40" xfId="0" applyNumberFormat="1" applyFill="1" applyBorder="1" applyAlignment="1">
      <alignment vertical="center"/>
    </xf>
    <xf numFmtId="49" fontId="0" fillId="2" borderId="42" xfId="0" applyNumberFormat="1" applyFill="1" applyBorder="1" applyAlignment="1">
      <alignment horizontal="center" vertical="center"/>
    </xf>
    <xf numFmtId="49" fontId="0" fillId="2" borderId="43" xfId="0" applyNumberFormat="1" applyFill="1" applyBorder="1" applyAlignment="1">
      <alignment horizontal="center" vertical="center"/>
    </xf>
    <xf numFmtId="49" fontId="0" fillId="2" borderId="44" xfId="0" applyNumberFormat="1" applyFill="1" applyBorder="1" applyAlignment="1">
      <alignment horizontal="center" vertical="center"/>
    </xf>
    <xf numFmtId="49" fontId="0" fillId="2" borderId="7" xfId="0" applyNumberFormat="1" applyFill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>
      <alignment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2" borderId="45" xfId="0" applyFill="1" applyBorder="1" applyAlignment="1">
      <alignment horizontal="center" vertical="center"/>
    </xf>
    <xf numFmtId="10" fontId="9" fillId="2" borderId="45" xfId="0" applyNumberFormat="1" applyFont="1" applyFill="1" applyBorder="1" applyAlignment="1">
      <alignment horizontal="center" vertical="center"/>
    </xf>
    <xf numFmtId="176" fontId="9" fillId="2" borderId="45" xfId="0" applyNumberFormat="1" applyFont="1" applyFill="1" applyBorder="1" applyAlignment="1">
      <alignment horizontal="center" vertical="center"/>
    </xf>
    <xf numFmtId="176" fontId="10" fillId="2" borderId="45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0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/>
    </xf>
    <xf numFmtId="0" fontId="2" fillId="2" borderId="23" xfId="1" applyFill="1" applyBorder="1" applyAlignment="1" applyProtection="1">
      <alignment vertical="center" wrapText="1"/>
    </xf>
    <xf numFmtId="0" fontId="5" fillId="2" borderId="13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7" fillId="2" borderId="15" xfId="0" applyFont="1" applyFill="1" applyBorder="1">
      <alignment vertical="center"/>
    </xf>
    <xf numFmtId="0" fontId="9" fillId="2" borderId="15" xfId="0" applyFont="1" applyFill="1" applyBorder="1">
      <alignment vertical="center"/>
    </xf>
    <xf numFmtId="177" fontId="7" fillId="2" borderId="15" xfId="0" applyNumberFormat="1" applyFont="1" applyFill="1" applyBorder="1" applyAlignment="1">
      <alignment horizontal="center" vertical="center"/>
    </xf>
    <xf numFmtId="179" fontId="0" fillId="2" borderId="16" xfId="0" applyNumberFormat="1" applyFill="1" applyBorder="1" applyAlignment="1">
      <alignment horizontal="center" vertical="center"/>
    </xf>
    <xf numFmtId="179" fontId="0" fillId="2" borderId="13" xfId="0" applyNumberFormat="1" applyFill="1" applyBorder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179" fontId="0" fillId="2" borderId="15" xfId="0" applyNumberFormat="1" applyFill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center" vertical="center"/>
    </xf>
    <xf numFmtId="9" fontId="0" fillId="2" borderId="13" xfId="0" applyNumberFormat="1" applyFill="1" applyBorder="1" applyAlignment="1">
      <alignment horizontal="center" vertical="center"/>
    </xf>
    <xf numFmtId="9" fontId="0" fillId="2" borderId="15" xfId="0" applyNumberForma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 applyAlignment="1">
      <alignment horizontal="left" vertical="center" wrapText="1"/>
    </xf>
    <xf numFmtId="176" fontId="0" fillId="2" borderId="15" xfId="0" applyNumberFormat="1" applyFill="1" applyBorder="1" applyAlignment="1">
      <alignment horizontal="left" vertical="center"/>
    </xf>
    <xf numFmtId="0" fontId="9" fillId="2" borderId="13" xfId="0" applyFont="1" applyFill="1" applyBorder="1" applyAlignment="1">
      <alignment vertical="center"/>
    </xf>
    <xf numFmtId="177" fontId="7" fillId="2" borderId="13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vertical="center"/>
    </xf>
    <xf numFmtId="0" fontId="14" fillId="2" borderId="2" xfId="0" applyFont="1" applyFill="1" applyBorder="1">
      <alignment vertical="center"/>
    </xf>
    <xf numFmtId="0" fontId="14" fillId="2" borderId="2" xfId="0" applyFont="1" applyFill="1" applyBorder="1" applyAlignment="1">
      <alignment horizontal="left" vertical="center"/>
    </xf>
    <xf numFmtId="176" fontId="14" fillId="2" borderId="2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177" fontId="14" fillId="2" borderId="2" xfId="0" applyNumberFormat="1" applyFont="1" applyFill="1" applyBorder="1" applyAlignment="1">
      <alignment horizontal="center" vertical="center"/>
    </xf>
    <xf numFmtId="10" fontId="14" fillId="2" borderId="2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7" fontId="14" fillId="2" borderId="0" xfId="0" applyNumberFormat="1" applyFont="1" applyFill="1" applyBorder="1" applyAlignment="1">
      <alignment horizontal="center" vertical="center"/>
    </xf>
    <xf numFmtId="10" fontId="14" fillId="2" borderId="0" xfId="0" applyNumberFormat="1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14" fillId="2" borderId="2" xfId="0" applyNumberFormat="1" applyFont="1" applyFill="1" applyBorder="1" applyAlignment="1">
      <alignment horizontal="center" vertical="center"/>
    </xf>
    <xf numFmtId="179" fontId="14" fillId="2" borderId="2" xfId="0" applyNumberFormat="1" applyFont="1" applyFill="1" applyBorder="1" applyAlignment="1">
      <alignment horizontal="center" vertical="center"/>
    </xf>
    <xf numFmtId="9" fontId="14" fillId="2" borderId="2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 wrapText="1"/>
    </xf>
    <xf numFmtId="177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178" fontId="13" fillId="2" borderId="2" xfId="0" applyNumberFormat="1" applyFont="1" applyFill="1" applyBorder="1" applyAlignment="1">
      <alignment horizontal="center" vertical="center" wrapText="1"/>
    </xf>
    <xf numFmtId="178" fontId="13" fillId="2" borderId="2" xfId="0" applyNumberFormat="1" applyFont="1" applyFill="1" applyBorder="1" applyAlignment="1">
      <alignment horizontal="center" vertical="center"/>
    </xf>
    <xf numFmtId="9" fontId="13" fillId="2" borderId="2" xfId="0" applyNumberFormat="1" applyFont="1" applyFill="1" applyBorder="1" applyAlignment="1">
      <alignment horizontal="center" vertical="center"/>
    </xf>
    <xf numFmtId="178" fontId="19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7" fontId="13" fillId="2" borderId="2" xfId="0" applyNumberFormat="1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>
      <alignment vertical="center"/>
    </xf>
    <xf numFmtId="0" fontId="0" fillId="2" borderId="31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 wrapText="1"/>
    </xf>
    <xf numFmtId="49" fontId="0" fillId="2" borderId="11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/>
    </xf>
    <xf numFmtId="49" fontId="0" fillId="2" borderId="12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 wrapText="1"/>
    </xf>
    <xf numFmtId="49" fontId="0" fillId="2" borderId="40" xfId="0" applyNumberFormat="1" applyFill="1" applyBorder="1" applyAlignment="1">
      <alignment horizontal="left" vertical="center" wrapText="1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6" fillId="2" borderId="36" xfId="0" applyNumberFormat="1" applyFont="1" applyFill="1" applyBorder="1" applyAlignment="1">
      <alignment horizontal="left" vertical="center"/>
    </xf>
    <xf numFmtId="49" fontId="6" fillId="2" borderId="37" xfId="0" applyNumberFormat="1" applyFont="1" applyFill="1" applyBorder="1" applyAlignment="1">
      <alignment horizontal="left" vertical="center"/>
    </xf>
    <xf numFmtId="178" fontId="6" fillId="2" borderId="37" xfId="0" applyNumberFormat="1" applyFont="1" applyFill="1" applyBorder="1" applyAlignment="1">
      <alignment horizontal="left" vertical="center"/>
    </xf>
    <xf numFmtId="178" fontId="6" fillId="2" borderId="38" xfId="0" applyNumberFormat="1" applyFon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 wrapText="1"/>
    </xf>
    <xf numFmtId="49" fontId="0" fillId="2" borderId="9" xfId="0" applyNumberFormat="1" applyFill="1" applyBorder="1" applyAlignment="1">
      <alignment horizontal="left" vertical="center" wrapText="1"/>
    </xf>
    <xf numFmtId="49" fontId="0" fillId="2" borderId="9" xfId="0" applyNumberForma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2" borderId="49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50" xfId="0" applyFont="1" applyFill="1" applyBorder="1" applyAlignment="1">
      <alignment horizontal="left" vertical="center" wrapText="1"/>
    </xf>
    <xf numFmtId="0" fontId="14" fillId="2" borderId="5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5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16934</xdr:colOff>
      <xdr:row>3</xdr:row>
      <xdr:rowOff>8467</xdr:rowOff>
    </xdr:from>
    <xdr:to>
      <xdr:col>6</xdr:col>
      <xdr:colOff>884767</xdr:colOff>
      <xdr:row>19</xdr:row>
      <xdr:rowOff>89247</xdr:rowOff>
    </xdr:to>
    <xdr:pic>
      <xdr:nvPicPr>
        <xdr:cNvPr id="4" name="図 3" descr="DSC_083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3867" y="3462867"/>
          <a:ext cx="4085167" cy="2722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1</xdr:rowOff>
    </xdr:from>
    <xdr:to>
      <xdr:col>6</xdr:col>
      <xdr:colOff>842433</xdr:colOff>
      <xdr:row>19</xdr:row>
      <xdr:rowOff>62269</xdr:rowOff>
    </xdr:to>
    <xdr:pic>
      <xdr:nvPicPr>
        <xdr:cNvPr id="3" name="図 2" descr="20170619-184456-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433" y="639234"/>
          <a:ext cx="4059767" cy="2703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6</xdr:col>
      <xdr:colOff>2042943</xdr:colOff>
      <xdr:row>20</xdr:row>
      <xdr:rowOff>195262</xdr:rowOff>
    </xdr:to>
    <xdr:pic>
      <xdr:nvPicPr>
        <xdr:cNvPr id="3" name="図 2" descr="DSC_098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1104900"/>
          <a:ext cx="5667206" cy="3776662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333373</xdr:colOff>
      <xdr:row>3</xdr:row>
      <xdr:rowOff>14286</xdr:rowOff>
    </xdr:from>
    <xdr:to>
      <xdr:col>12</xdr:col>
      <xdr:colOff>4338635</xdr:colOff>
      <xdr:row>23</xdr:row>
      <xdr:rowOff>123749</xdr:rowOff>
    </xdr:to>
    <xdr:pic>
      <xdr:nvPicPr>
        <xdr:cNvPr id="4" name="図 3" descr="P90273933_lowRes_the-new-bmw-i3-and-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43848" y="690561"/>
          <a:ext cx="6496050" cy="4586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ch.hippo-lab.com/leaf_9syu/" TargetMode="External"/><Relationship Id="rId13" Type="http://schemas.openxmlformats.org/officeDocument/2006/relationships/hyperlink" Target="http://tech.hippo-lab.com/bmw-i3-9syu-3day/" TargetMode="External"/><Relationship Id="rId3" Type="http://schemas.openxmlformats.org/officeDocument/2006/relationships/hyperlink" Target="http://tech.hippo-lab.com/bmw-i3-3rdday/" TargetMode="External"/><Relationship Id="rId7" Type="http://schemas.openxmlformats.org/officeDocument/2006/relationships/hyperlink" Target="http://tech.hippo-lab.com/leaf-3/" TargetMode="External"/><Relationship Id="rId12" Type="http://schemas.openxmlformats.org/officeDocument/2006/relationships/hyperlink" Target="http://tech.hippo-lab.com/bmw-i3-9syu-1day/" TargetMode="External"/><Relationship Id="rId2" Type="http://schemas.openxmlformats.org/officeDocument/2006/relationships/hyperlink" Target="http://tech.hippo-lab.com/minicab-miev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ech.hippo-lab.com/bmw-i3-1stday/" TargetMode="External"/><Relationship Id="rId6" Type="http://schemas.openxmlformats.org/officeDocument/2006/relationships/hyperlink" Target="http://tech.hippo-lab.com/bmw-i3-lastday/" TargetMode="External"/><Relationship Id="rId11" Type="http://schemas.openxmlformats.org/officeDocument/2006/relationships/hyperlink" Target="http://tech.hippo-lab.com/leaf-4/" TargetMode="External"/><Relationship Id="rId5" Type="http://schemas.openxmlformats.org/officeDocument/2006/relationships/hyperlink" Target="http://tech.hippo-lab.com/leaf-2/" TargetMode="External"/><Relationship Id="rId15" Type="http://schemas.openxmlformats.org/officeDocument/2006/relationships/hyperlink" Target="https://tech.hippo-lab.com/bmw-i3-2/" TargetMode="External"/><Relationship Id="rId10" Type="http://schemas.openxmlformats.org/officeDocument/2006/relationships/hyperlink" Target="http://tech.hippo-lab.com/leaf_9syu-4/" TargetMode="External"/><Relationship Id="rId4" Type="http://schemas.openxmlformats.org/officeDocument/2006/relationships/hyperlink" Target="http://tech.hippo-lab.com/bmw-i3-4thday/" TargetMode="External"/><Relationship Id="rId9" Type="http://schemas.openxmlformats.org/officeDocument/2006/relationships/hyperlink" Target="http://tech.hippo-lab.com/leaf_9syu-3/" TargetMode="External"/><Relationship Id="rId14" Type="http://schemas.openxmlformats.org/officeDocument/2006/relationships/hyperlink" Target="http://tech.hippo-lab.com/bmw-i3-9syu-2day2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ech.hippo-lab.com/leaf_9syu/" TargetMode="External"/><Relationship Id="rId13" Type="http://schemas.openxmlformats.org/officeDocument/2006/relationships/hyperlink" Target="http://hippolab.xsrv.jp/ysf-hip-ksf-stage/tech/bmw-i3-9syu-3day/" TargetMode="External"/><Relationship Id="rId3" Type="http://schemas.openxmlformats.org/officeDocument/2006/relationships/hyperlink" Target="http://tech.hippo-lab.com/bmw-i3-3rdday/" TargetMode="External"/><Relationship Id="rId7" Type="http://schemas.openxmlformats.org/officeDocument/2006/relationships/hyperlink" Target="http://tech.hippo-lab.com/leaf-3/" TargetMode="External"/><Relationship Id="rId12" Type="http://schemas.openxmlformats.org/officeDocument/2006/relationships/hyperlink" Target="http://hippolab.xsrv.jp/ysf-hip-ksf-stage/tech/bmw-i3-9syu-1day/" TargetMode="External"/><Relationship Id="rId2" Type="http://schemas.openxmlformats.org/officeDocument/2006/relationships/hyperlink" Target="http://tech.hippo-lab.com/minicab-miev/" TargetMode="External"/><Relationship Id="rId1" Type="http://schemas.openxmlformats.org/officeDocument/2006/relationships/hyperlink" Target="http://tech.hippo-lab.com/bmw-i3-1stday/" TargetMode="External"/><Relationship Id="rId6" Type="http://schemas.openxmlformats.org/officeDocument/2006/relationships/hyperlink" Target="http://tech.hippo-lab.com/bmw-i3-lastday/" TargetMode="External"/><Relationship Id="rId11" Type="http://schemas.openxmlformats.org/officeDocument/2006/relationships/hyperlink" Target="http://hippolab.xsrv.jp/ysf-hip-ksf-stage/tech/leaf-4/" TargetMode="External"/><Relationship Id="rId5" Type="http://schemas.openxmlformats.org/officeDocument/2006/relationships/hyperlink" Target="http://tech.hippo-lab.com/leaf-2/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hippolab.xsrv.jp/ysf-hip-ksf-stage/tech/leaf_9syu-4/" TargetMode="External"/><Relationship Id="rId4" Type="http://schemas.openxmlformats.org/officeDocument/2006/relationships/hyperlink" Target="http://tech.hippo-lab.com/bmw-i3-4thday/" TargetMode="External"/><Relationship Id="rId9" Type="http://schemas.openxmlformats.org/officeDocument/2006/relationships/hyperlink" Target="http://tech.hippo-lab.com/leaf_9syu-3/" TargetMode="External"/><Relationship Id="rId14" Type="http://schemas.openxmlformats.org/officeDocument/2006/relationships/hyperlink" Target="http://hippolab.xsrv.jp/ysf-hip-ksf-stage/tech/bmw-i3-9syu-2day2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ech.hippo-lab.com/leaf_9syu/" TargetMode="External"/><Relationship Id="rId13" Type="http://schemas.openxmlformats.org/officeDocument/2006/relationships/hyperlink" Target="http://tech.hippo-lab.com/bmw-i3-9syu-3day/" TargetMode="External"/><Relationship Id="rId3" Type="http://schemas.openxmlformats.org/officeDocument/2006/relationships/hyperlink" Target="http://tech.hippo-lab.com/bmw-i3-3rdday/" TargetMode="External"/><Relationship Id="rId7" Type="http://schemas.openxmlformats.org/officeDocument/2006/relationships/hyperlink" Target="http://tech.hippo-lab.com/leaf-3/" TargetMode="External"/><Relationship Id="rId12" Type="http://schemas.openxmlformats.org/officeDocument/2006/relationships/hyperlink" Target="http://tech.hippo-lab.com/bmw-i3-9syu-1day/" TargetMode="External"/><Relationship Id="rId2" Type="http://schemas.openxmlformats.org/officeDocument/2006/relationships/hyperlink" Target="http://tech.hippo-lab.com/minicab-miev/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tech.hippo-lab.com/bmw-i3-1stday/" TargetMode="External"/><Relationship Id="rId6" Type="http://schemas.openxmlformats.org/officeDocument/2006/relationships/hyperlink" Target="http://tech.hippo-lab.com/bmw-i3-lastday/" TargetMode="External"/><Relationship Id="rId11" Type="http://schemas.openxmlformats.org/officeDocument/2006/relationships/hyperlink" Target="http://tech.hippo-lab.com/leaf-4/" TargetMode="External"/><Relationship Id="rId5" Type="http://schemas.openxmlformats.org/officeDocument/2006/relationships/hyperlink" Target="http://tech.hippo-lab.com/leaf-2/" TargetMode="External"/><Relationship Id="rId15" Type="http://schemas.openxmlformats.org/officeDocument/2006/relationships/hyperlink" Target="http://hippolab.xsrv.jp/ysf-hip-ksf-stage/tech/ev-45" TargetMode="External"/><Relationship Id="rId10" Type="http://schemas.openxmlformats.org/officeDocument/2006/relationships/hyperlink" Target="http://tech.hippo-lab.com/leaf_9syu-4/" TargetMode="External"/><Relationship Id="rId4" Type="http://schemas.openxmlformats.org/officeDocument/2006/relationships/hyperlink" Target="http://tech.hippo-lab.com/bmw-i3-4thday/" TargetMode="External"/><Relationship Id="rId9" Type="http://schemas.openxmlformats.org/officeDocument/2006/relationships/hyperlink" Target="http://tech.hippo-lab.com/leaf_9syu-3/" TargetMode="External"/><Relationship Id="rId14" Type="http://schemas.openxmlformats.org/officeDocument/2006/relationships/hyperlink" Target="http://tech.hippo-lab.com/bmw-i3-9syu-2day2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ech.hippo-lab.com/leaf_9syu/" TargetMode="External"/><Relationship Id="rId13" Type="http://schemas.openxmlformats.org/officeDocument/2006/relationships/hyperlink" Target="http://tech.hippo-lab.com/bmw-i3-9syu-3day/" TargetMode="External"/><Relationship Id="rId3" Type="http://schemas.openxmlformats.org/officeDocument/2006/relationships/hyperlink" Target="http://tech.hippo-lab.com/bmw-i3-3rdday/" TargetMode="External"/><Relationship Id="rId7" Type="http://schemas.openxmlformats.org/officeDocument/2006/relationships/hyperlink" Target="http://tech.hippo-lab.com/leaf-3/" TargetMode="External"/><Relationship Id="rId12" Type="http://schemas.openxmlformats.org/officeDocument/2006/relationships/hyperlink" Target="http://tech.hippo-lab.com/bmw-i3-9syu-1day/" TargetMode="External"/><Relationship Id="rId2" Type="http://schemas.openxmlformats.org/officeDocument/2006/relationships/hyperlink" Target="http://tech.hippo-lab.com/minicab-miev/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tech.hippo-lab.com/bmw-i3-1stday/" TargetMode="External"/><Relationship Id="rId6" Type="http://schemas.openxmlformats.org/officeDocument/2006/relationships/hyperlink" Target="http://tech.hippo-lab.com/bmw-i3-lastday/" TargetMode="External"/><Relationship Id="rId11" Type="http://schemas.openxmlformats.org/officeDocument/2006/relationships/hyperlink" Target="http://tech.hippo-lab.com/leaf-4/" TargetMode="External"/><Relationship Id="rId5" Type="http://schemas.openxmlformats.org/officeDocument/2006/relationships/hyperlink" Target="http://tech.hippo-lab.com/leaf-2/" TargetMode="External"/><Relationship Id="rId15" Type="http://schemas.openxmlformats.org/officeDocument/2006/relationships/hyperlink" Target="http://hippolab.xsrv.jp/ysf-hip-ksf-stage/tech/ev-45" TargetMode="External"/><Relationship Id="rId10" Type="http://schemas.openxmlformats.org/officeDocument/2006/relationships/hyperlink" Target="http://tech.hippo-lab.com/leaf_9syu-4/" TargetMode="External"/><Relationship Id="rId4" Type="http://schemas.openxmlformats.org/officeDocument/2006/relationships/hyperlink" Target="http://tech.hippo-lab.com/bmw-i3-4thday/" TargetMode="External"/><Relationship Id="rId9" Type="http://schemas.openxmlformats.org/officeDocument/2006/relationships/hyperlink" Target="http://tech.hippo-lab.com/leaf_9syu-3/" TargetMode="External"/><Relationship Id="rId14" Type="http://schemas.openxmlformats.org/officeDocument/2006/relationships/hyperlink" Target="http://tech.hippo-lab.com/bmw-i3-9syu-2day2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ech.hippo-lab.com/leaf_9syu/" TargetMode="External"/><Relationship Id="rId13" Type="http://schemas.openxmlformats.org/officeDocument/2006/relationships/hyperlink" Target="http://hippolab.xsrv.jp/ysf-hip-ksf-stage/tech/bmw-i3-9syu-3day/" TargetMode="External"/><Relationship Id="rId3" Type="http://schemas.openxmlformats.org/officeDocument/2006/relationships/hyperlink" Target="http://tech.hippo-lab.com/bmw-i3-3rdday/" TargetMode="External"/><Relationship Id="rId7" Type="http://schemas.openxmlformats.org/officeDocument/2006/relationships/hyperlink" Target="http://tech.hippo-lab.com/leaf-3/" TargetMode="External"/><Relationship Id="rId12" Type="http://schemas.openxmlformats.org/officeDocument/2006/relationships/hyperlink" Target="http://hippolab.xsrv.jp/ysf-hip-ksf-stage/tech/bmw-i3-9syu-1day/" TargetMode="External"/><Relationship Id="rId2" Type="http://schemas.openxmlformats.org/officeDocument/2006/relationships/hyperlink" Target="http://tech.hippo-lab.com/minicab-miev/" TargetMode="External"/><Relationship Id="rId1" Type="http://schemas.openxmlformats.org/officeDocument/2006/relationships/hyperlink" Target="http://tech.hippo-lab.com/bmw-i3-1stday/" TargetMode="External"/><Relationship Id="rId6" Type="http://schemas.openxmlformats.org/officeDocument/2006/relationships/hyperlink" Target="http://tech.hippo-lab.com/bmw-i3-lastday/" TargetMode="External"/><Relationship Id="rId11" Type="http://schemas.openxmlformats.org/officeDocument/2006/relationships/hyperlink" Target="http://hippolab.xsrv.jp/ysf-hip-ksf-stage/tech/leaf-4/" TargetMode="External"/><Relationship Id="rId5" Type="http://schemas.openxmlformats.org/officeDocument/2006/relationships/hyperlink" Target="http://tech.hippo-lab.com/leaf-2/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://hippolab.xsrv.jp/ysf-hip-ksf-stage/tech/leaf_9syu-4/" TargetMode="External"/><Relationship Id="rId4" Type="http://schemas.openxmlformats.org/officeDocument/2006/relationships/hyperlink" Target="http://tech.hippo-lab.com/bmw-i3-4thday/" TargetMode="External"/><Relationship Id="rId9" Type="http://schemas.openxmlformats.org/officeDocument/2006/relationships/hyperlink" Target="http://tech.hippo-lab.com/leaf_9syu-3/" TargetMode="External"/><Relationship Id="rId14" Type="http://schemas.openxmlformats.org/officeDocument/2006/relationships/hyperlink" Target="http://hippolab.xsrv.jp/ysf-hip-ksf-stage/tech/bmw-i3-9syu-2day2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ech.hippo-lab.com/leaf_9syu/" TargetMode="External"/><Relationship Id="rId13" Type="http://schemas.openxmlformats.org/officeDocument/2006/relationships/hyperlink" Target="http://tech.hippo-lab.com/bmw-i3-9syu-3day/" TargetMode="External"/><Relationship Id="rId3" Type="http://schemas.openxmlformats.org/officeDocument/2006/relationships/hyperlink" Target="http://tech.hippo-lab.com/bmw-i3-3rdday/" TargetMode="External"/><Relationship Id="rId7" Type="http://schemas.openxmlformats.org/officeDocument/2006/relationships/hyperlink" Target="http://tech.hippo-lab.com/leaf-3/" TargetMode="External"/><Relationship Id="rId12" Type="http://schemas.openxmlformats.org/officeDocument/2006/relationships/hyperlink" Target="http://tech.hippo-lab.com/bmw-i3-9syu-1day/" TargetMode="External"/><Relationship Id="rId2" Type="http://schemas.openxmlformats.org/officeDocument/2006/relationships/hyperlink" Target="http://tech.hippo-lab.com/minicab-miev/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://tech.hippo-lab.com/bmw-i3-1stday/" TargetMode="External"/><Relationship Id="rId6" Type="http://schemas.openxmlformats.org/officeDocument/2006/relationships/hyperlink" Target="http://tech.hippo-lab.com/bmw-i3-lastday/" TargetMode="External"/><Relationship Id="rId11" Type="http://schemas.openxmlformats.org/officeDocument/2006/relationships/hyperlink" Target="http://tech.hippo-lab.com/leaf-4/" TargetMode="External"/><Relationship Id="rId5" Type="http://schemas.openxmlformats.org/officeDocument/2006/relationships/hyperlink" Target="http://tech.hippo-lab.com/leaf-2/" TargetMode="External"/><Relationship Id="rId15" Type="http://schemas.openxmlformats.org/officeDocument/2006/relationships/hyperlink" Target="http://hippolab.xsrv.jp/ysf-hip-ksf-stage/tech/ev-45" TargetMode="External"/><Relationship Id="rId10" Type="http://schemas.openxmlformats.org/officeDocument/2006/relationships/hyperlink" Target="http://tech.hippo-lab.com/leaf_9syu-4/" TargetMode="External"/><Relationship Id="rId4" Type="http://schemas.openxmlformats.org/officeDocument/2006/relationships/hyperlink" Target="http://tech.hippo-lab.com/bmw-i3-4thday/" TargetMode="External"/><Relationship Id="rId9" Type="http://schemas.openxmlformats.org/officeDocument/2006/relationships/hyperlink" Target="http://tech.hippo-lab.com/leaf_9syu-3/" TargetMode="External"/><Relationship Id="rId14" Type="http://schemas.openxmlformats.org/officeDocument/2006/relationships/hyperlink" Target="http://tech.hippo-lab.com/bmw-i3-9syu-2day2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98"/>
  <sheetViews>
    <sheetView tabSelected="1" zoomScale="85" zoomScaleNormal="85" workbookViewId="0">
      <pane ySplit="18" topLeftCell="A19" activePane="bottomLeft" state="frozen"/>
      <selection pane="bottomLeft"/>
    </sheetView>
  </sheetViews>
  <sheetFormatPr defaultColWidth="8.9296875" defaultRowHeight="12.75"/>
  <cols>
    <col min="1" max="1" width="3.265625" style="107" customWidth="1"/>
    <col min="2" max="2" width="13.86328125" style="106" customWidth="1"/>
    <col min="3" max="3" width="10.73046875" style="106" customWidth="1"/>
    <col min="4" max="4" width="15.265625" style="107" customWidth="1"/>
    <col min="5" max="5" width="11.3984375" style="108" customWidth="1"/>
    <col min="6" max="6" width="32" style="109" customWidth="1"/>
    <col min="7" max="7" width="26.796875" style="114" customWidth="1"/>
    <col min="8" max="9" width="9.53125" style="114" customWidth="1"/>
    <col min="10" max="10" width="9.86328125" style="114" customWidth="1"/>
    <col min="11" max="11" width="14.3984375" style="114" customWidth="1"/>
    <col min="12" max="12" width="11.9296875" style="143" customWidth="1"/>
    <col min="13" max="13" width="10.9296875" style="114" customWidth="1"/>
    <col min="14" max="14" width="8.9296875" style="114"/>
    <col min="15" max="15" width="9.19921875" style="115" customWidth="1"/>
    <col min="16" max="17" width="9.19921875" style="117" customWidth="1"/>
    <col min="18" max="18" width="13.9296875" style="107" customWidth="1"/>
    <col min="19" max="19" width="60.86328125" style="107" customWidth="1"/>
    <col min="20" max="20" width="15.796875" style="107" customWidth="1"/>
    <col min="21" max="16384" width="8.9296875" style="107"/>
  </cols>
  <sheetData>
    <row r="1" spans="1:19" ht="38.25">
      <c r="A1" s="105" t="s">
        <v>91</v>
      </c>
      <c r="I1" s="142" t="s">
        <v>75</v>
      </c>
      <c r="P1" s="116"/>
    </row>
    <row r="2" spans="1:19" ht="23.25" thickBot="1">
      <c r="A2" s="105"/>
      <c r="B2" s="106" t="s">
        <v>322</v>
      </c>
      <c r="I2" s="142"/>
      <c r="P2" s="116"/>
    </row>
    <row r="3" spans="1:19" ht="23.25" thickBot="1">
      <c r="A3" s="105"/>
      <c r="B3" s="238" t="s">
        <v>353</v>
      </c>
      <c r="C3" s="346" t="s">
        <v>354</v>
      </c>
      <c r="D3" s="347"/>
      <c r="E3" s="347"/>
      <c r="F3" s="347" t="s">
        <v>322</v>
      </c>
      <c r="G3" s="347"/>
      <c r="H3" s="347"/>
      <c r="I3" s="347"/>
      <c r="J3" s="347"/>
      <c r="K3" s="232" t="s">
        <v>355</v>
      </c>
      <c r="L3" s="348" t="s">
        <v>336</v>
      </c>
      <c r="M3" s="348"/>
      <c r="N3" s="348"/>
      <c r="O3" s="348"/>
      <c r="P3" s="348"/>
      <c r="Q3" s="348"/>
      <c r="R3" s="348"/>
      <c r="S3" s="349"/>
    </row>
    <row r="4" spans="1:19" ht="22.9">
      <c r="A4" s="105"/>
      <c r="B4" s="237" t="s">
        <v>330</v>
      </c>
      <c r="C4" s="350" t="s">
        <v>331</v>
      </c>
      <c r="D4" s="351"/>
      <c r="E4" s="351"/>
      <c r="F4" s="351" t="s">
        <v>361</v>
      </c>
      <c r="G4" s="352"/>
      <c r="H4" s="352"/>
      <c r="I4" s="352"/>
      <c r="J4" s="352"/>
      <c r="K4" s="233" t="s">
        <v>335</v>
      </c>
      <c r="L4" s="352"/>
      <c r="M4" s="352"/>
      <c r="N4" s="352"/>
      <c r="O4" s="352"/>
      <c r="P4" s="352"/>
      <c r="Q4" s="352"/>
      <c r="R4" s="352"/>
      <c r="S4" s="353"/>
    </row>
    <row r="5" spans="1:19" ht="22.9">
      <c r="A5" s="105"/>
      <c r="B5" s="235" t="s">
        <v>323</v>
      </c>
      <c r="C5" s="338" t="s">
        <v>324</v>
      </c>
      <c r="D5" s="339"/>
      <c r="E5" s="339"/>
      <c r="F5" s="340" t="s">
        <v>325</v>
      </c>
      <c r="G5" s="340"/>
      <c r="H5" s="340"/>
      <c r="I5" s="340"/>
      <c r="J5" s="340"/>
      <c r="K5" s="231" t="s">
        <v>334</v>
      </c>
      <c r="L5" s="340"/>
      <c r="M5" s="340"/>
      <c r="N5" s="340"/>
      <c r="O5" s="340"/>
      <c r="P5" s="340"/>
      <c r="Q5" s="340"/>
      <c r="R5" s="340"/>
      <c r="S5" s="341"/>
    </row>
    <row r="6" spans="1:19" ht="22.9">
      <c r="A6" s="105"/>
      <c r="B6" s="235" t="s">
        <v>326</v>
      </c>
      <c r="C6" s="338" t="s">
        <v>327</v>
      </c>
      <c r="D6" s="339"/>
      <c r="E6" s="339"/>
      <c r="F6" s="340" t="s">
        <v>338</v>
      </c>
      <c r="G6" s="340"/>
      <c r="H6" s="340"/>
      <c r="I6" s="340"/>
      <c r="J6" s="340"/>
      <c r="K6" s="231" t="s">
        <v>337</v>
      </c>
      <c r="L6" s="340" t="s">
        <v>365</v>
      </c>
      <c r="M6" s="340"/>
      <c r="N6" s="340"/>
      <c r="O6" s="340"/>
      <c r="P6" s="340"/>
      <c r="Q6" s="340"/>
      <c r="R6" s="340"/>
      <c r="S6" s="341"/>
    </row>
    <row r="7" spans="1:19" ht="22.9">
      <c r="A7" s="105"/>
      <c r="B7" s="235" t="s">
        <v>328</v>
      </c>
      <c r="C7" s="338" t="s">
        <v>329</v>
      </c>
      <c r="D7" s="339"/>
      <c r="E7" s="339"/>
      <c r="F7" s="340" t="s">
        <v>339</v>
      </c>
      <c r="G7" s="340"/>
      <c r="H7" s="340"/>
      <c r="I7" s="340"/>
      <c r="J7" s="340"/>
      <c r="K7" s="231" t="s">
        <v>337</v>
      </c>
      <c r="L7" s="340" t="s">
        <v>366</v>
      </c>
      <c r="M7" s="340"/>
      <c r="N7" s="340"/>
      <c r="O7" s="340"/>
      <c r="P7" s="340"/>
      <c r="Q7" s="340"/>
      <c r="R7" s="340"/>
      <c r="S7" s="341"/>
    </row>
    <row r="8" spans="1:19" ht="22.9">
      <c r="A8" s="105"/>
      <c r="B8" s="235" t="s">
        <v>332</v>
      </c>
      <c r="C8" s="338" t="s">
        <v>333</v>
      </c>
      <c r="D8" s="339"/>
      <c r="E8" s="339"/>
      <c r="F8" s="340" t="s">
        <v>340</v>
      </c>
      <c r="G8" s="340"/>
      <c r="H8" s="340"/>
      <c r="I8" s="340"/>
      <c r="J8" s="340"/>
      <c r="K8" s="231" t="s">
        <v>337</v>
      </c>
      <c r="L8" s="340" t="s">
        <v>367</v>
      </c>
      <c r="M8" s="340"/>
      <c r="N8" s="340"/>
      <c r="O8" s="340"/>
      <c r="P8" s="340"/>
      <c r="Q8" s="340"/>
      <c r="R8" s="340"/>
      <c r="S8" s="341"/>
    </row>
    <row r="9" spans="1:19" ht="22.9">
      <c r="A9" s="105"/>
      <c r="B9" s="235" t="s">
        <v>341</v>
      </c>
      <c r="C9" s="338" t="s">
        <v>96</v>
      </c>
      <c r="D9" s="339"/>
      <c r="E9" s="339"/>
      <c r="F9" s="340" t="s">
        <v>342</v>
      </c>
      <c r="G9" s="340"/>
      <c r="H9" s="340"/>
      <c r="I9" s="340"/>
      <c r="J9" s="340"/>
      <c r="K9" s="231" t="s">
        <v>337</v>
      </c>
      <c r="L9" s="340" t="s">
        <v>343</v>
      </c>
      <c r="M9" s="340"/>
      <c r="N9" s="340"/>
      <c r="O9" s="340"/>
      <c r="P9" s="340"/>
      <c r="Q9" s="340"/>
      <c r="R9" s="340"/>
      <c r="S9" s="341"/>
    </row>
    <row r="10" spans="1:19" ht="22.9">
      <c r="A10" s="105"/>
      <c r="B10" s="235" t="s">
        <v>344</v>
      </c>
      <c r="C10" s="338" t="s">
        <v>348</v>
      </c>
      <c r="D10" s="339"/>
      <c r="E10" s="339"/>
      <c r="F10" s="340" t="s">
        <v>345</v>
      </c>
      <c r="G10" s="340"/>
      <c r="H10" s="340"/>
      <c r="I10" s="340"/>
      <c r="J10" s="340"/>
      <c r="K10" s="231" t="s">
        <v>334</v>
      </c>
      <c r="L10" s="340"/>
      <c r="M10" s="340"/>
      <c r="N10" s="340"/>
      <c r="O10" s="340"/>
      <c r="P10" s="340"/>
      <c r="Q10" s="340"/>
      <c r="R10" s="340"/>
      <c r="S10" s="341"/>
    </row>
    <row r="11" spans="1:19" ht="22.9">
      <c r="A11" s="105"/>
      <c r="B11" s="235" t="s">
        <v>346</v>
      </c>
      <c r="C11" s="338" t="s">
        <v>347</v>
      </c>
      <c r="D11" s="339"/>
      <c r="E11" s="339"/>
      <c r="F11" s="340" t="s">
        <v>349</v>
      </c>
      <c r="G11" s="340"/>
      <c r="H11" s="340"/>
      <c r="I11" s="340"/>
      <c r="J11" s="340"/>
      <c r="K11" s="231" t="s">
        <v>337</v>
      </c>
      <c r="L11" s="340" t="s">
        <v>368</v>
      </c>
      <c r="M11" s="340"/>
      <c r="N11" s="340"/>
      <c r="O11" s="340"/>
      <c r="P11" s="340"/>
      <c r="Q11" s="340"/>
      <c r="R11" s="340"/>
      <c r="S11" s="341"/>
    </row>
    <row r="12" spans="1:19" ht="22.9">
      <c r="A12" s="105"/>
      <c r="B12" s="235" t="s">
        <v>350</v>
      </c>
      <c r="C12" s="338" t="s">
        <v>359</v>
      </c>
      <c r="D12" s="339"/>
      <c r="E12" s="339"/>
      <c r="F12" s="340" t="s">
        <v>352</v>
      </c>
      <c r="G12" s="340"/>
      <c r="H12" s="340"/>
      <c r="I12" s="340"/>
      <c r="J12" s="340"/>
      <c r="K12" s="231" t="s">
        <v>334</v>
      </c>
      <c r="L12" s="340"/>
      <c r="M12" s="340"/>
      <c r="N12" s="340"/>
      <c r="O12" s="340"/>
      <c r="P12" s="340"/>
      <c r="Q12" s="340"/>
      <c r="R12" s="340"/>
      <c r="S12" s="341"/>
    </row>
    <row r="13" spans="1:19" ht="22.9">
      <c r="A13" s="105"/>
      <c r="B13" s="235" t="s">
        <v>351</v>
      </c>
      <c r="C13" s="338" t="s">
        <v>358</v>
      </c>
      <c r="D13" s="339"/>
      <c r="E13" s="339"/>
      <c r="F13" s="340" t="s">
        <v>360</v>
      </c>
      <c r="G13" s="340"/>
      <c r="H13" s="340"/>
      <c r="I13" s="340"/>
      <c r="J13" s="340"/>
      <c r="K13" s="231" t="s">
        <v>337</v>
      </c>
      <c r="L13" s="340" t="s">
        <v>363</v>
      </c>
      <c r="M13" s="340"/>
      <c r="N13" s="340"/>
      <c r="O13" s="340"/>
      <c r="P13" s="340"/>
      <c r="Q13" s="340"/>
      <c r="R13" s="340"/>
      <c r="S13" s="341"/>
    </row>
    <row r="14" spans="1:19" ht="23.25" thickBot="1">
      <c r="A14" s="105"/>
      <c r="B14" s="236" t="s">
        <v>356</v>
      </c>
      <c r="C14" s="342" t="s">
        <v>357</v>
      </c>
      <c r="D14" s="343"/>
      <c r="E14" s="343"/>
      <c r="F14" s="344" t="s">
        <v>362</v>
      </c>
      <c r="G14" s="344"/>
      <c r="H14" s="344"/>
      <c r="I14" s="344"/>
      <c r="J14" s="344"/>
      <c r="K14" s="234" t="s">
        <v>337</v>
      </c>
      <c r="L14" s="344" t="s">
        <v>364</v>
      </c>
      <c r="M14" s="344"/>
      <c r="N14" s="344"/>
      <c r="O14" s="344"/>
      <c r="P14" s="344"/>
      <c r="Q14" s="344"/>
      <c r="R14" s="344"/>
      <c r="S14" s="345"/>
    </row>
    <row r="15" spans="1:19" ht="23.25" thickBot="1">
      <c r="A15" s="105"/>
      <c r="I15" s="142"/>
      <c r="P15" s="116"/>
    </row>
    <row r="16" spans="1:19" ht="23.25" thickTop="1">
      <c r="A16" s="105"/>
      <c r="B16" s="334" t="s">
        <v>0</v>
      </c>
      <c r="C16" s="335"/>
      <c r="D16" s="336" t="s">
        <v>103</v>
      </c>
      <c r="E16" s="336"/>
      <c r="F16" s="335" t="s">
        <v>102</v>
      </c>
      <c r="G16" s="335"/>
      <c r="H16" s="337" t="s">
        <v>101</v>
      </c>
      <c r="I16" s="337"/>
      <c r="J16" s="337"/>
      <c r="K16" s="337"/>
      <c r="L16" s="337"/>
      <c r="M16" s="336" t="s">
        <v>100</v>
      </c>
      <c r="N16" s="336"/>
      <c r="O16" s="336"/>
      <c r="P16" s="336"/>
      <c r="Q16" s="336"/>
      <c r="R16" s="200" t="s">
        <v>104</v>
      </c>
      <c r="S16" s="201"/>
    </row>
    <row r="17" spans="1:19" ht="22.9">
      <c r="A17" s="105"/>
      <c r="B17" s="225" t="s">
        <v>318</v>
      </c>
      <c r="C17" s="226" t="s">
        <v>319</v>
      </c>
      <c r="D17" s="227">
        <v>3</v>
      </c>
      <c r="E17" s="227">
        <v>4</v>
      </c>
      <c r="F17" s="226" t="s">
        <v>320</v>
      </c>
      <c r="G17" s="226" t="s">
        <v>321</v>
      </c>
      <c r="H17" s="228">
        <v>7</v>
      </c>
      <c r="I17" s="228">
        <v>8</v>
      </c>
      <c r="J17" s="228">
        <v>9</v>
      </c>
      <c r="K17" s="228">
        <v>10</v>
      </c>
      <c r="L17" s="228">
        <v>11</v>
      </c>
      <c r="M17" s="227">
        <v>12</v>
      </c>
      <c r="N17" s="227">
        <v>13</v>
      </c>
      <c r="O17" s="227">
        <v>14</v>
      </c>
      <c r="P17" s="227">
        <v>15</v>
      </c>
      <c r="Q17" s="227">
        <v>16</v>
      </c>
      <c r="R17" s="229">
        <v>17</v>
      </c>
      <c r="S17" s="230">
        <v>18</v>
      </c>
    </row>
    <row r="18" spans="1:19" ht="51.4" thickBot="1">
      <c r="A18" s="105"/>
      <c r="B18" s="218" t="s">
        <v>46</v>
      </c>
      <c r="C18" s="166" t="s">
        <v>47</v>
      </c>
      <c r="D18" s="167" t="s">
        <v>1</v>
      </c>
      <c r="E18" s="165" t="s">
        <v>77</v>
      </c>
      <c r="F18" s="166" t="s">
        <v>489</v>
      </c>
      <c r="G18" s="167" t="s">
        <v>102</v>
      </c>
      <c r="H18" s="168" t="s">
        <v>79</v>
      </c>
      <c r="I18" s="168" t="s">
        <v>80</v>
      </c>
      <c r="J18" s="168" t="s">
        <v>78</v>
      </c>
      <c r="K18" s="168" t="s">
        <v>297</v>
      </c>
      <c r="L18" s="169" t="s">
        <v>96</v>
      </c>
      <c r="M18" s="168" t="s">
        <v>81</v>
      </c>
      <c r="N18" s="168" t="s">
        <v>82</v>
      </c>
      <c r="O18" s="170" t="s">
        <v>298</v>
      </c>
      <c r="P18" s="171" t="s">
        <v>83</v>
      </c>
      <c r="Q18" s="171" t="s">
        <v>84</v>
      </c>
      <c r="R18" s="164" t="s">
        <v>105</v>
      </c>
      <c r="S18" s="202" t="s">
        <v>111</v>
      </c>
    </row>
    <row r="19" spans="1:19" ht="13.5" hidden="1" thickTop="1" thickBot="1">
      <c r="B19" s="219" t="s">
        <v>2</v>
      </c>
      <c r="C19" s="193" t="s">
        <v>54</v>
      </c>
      <c r="D19" s="195" t="s">
        <v>48</v>
      </c>
      <c r="E19" s="192">
        <v>33.200000000000003</v>
      </c>
      <c r="F19" s="193" t="s">
        <v>57</v>
      </c>
      <c r="G19" s="194"/>
      <c r="H19" s="195"/>
      <c r="I19" s="195"/>
      <c r="J19" s="195"/>
      <c r="K19" s="195"/>
      <c r="L19" s="196"/>
      <c r="M19" s="195">
        <v>5062</v>
      </c>
      <c r="N19" s="195"/>
      <c r="O19" s="197">
        <v>0.76</v>
      </c>
      <c r="P19" s="198"/>
      <c r="Q19" s="198"/>
      <c r="R19" s="191"/>
      <c r="S19" s="203" t="s">
        <v>385</v>
      </c>
    </row>
    <row r="20" spans="1:19" ht="13.15" hidden="1" thickBot="1">
      <c r="B20" s="220" t="s">
        <v>2</v>
      </c>
      <c r="C20" s="147" t="s">
        <v>56</v>
      </c>
      <c r="D20" s="149" t="s">
        <v>48</v>
      </c>
      <c r="E20" s="146">
        <v>33.200000000000003</v>
      </c>
      <c r="F20" s="147" t="s">
        <v>55</v>
      </c>
      <c r="G20" s="148"/>
      <c r="H20" s="149"/>
      <c r="I20" s="149"/>
      <c r="J20" s="149"/>
      <c r="K20" s="149"/>
      <c r="L20" s="150"/>
      <c r="M20" s="149">
        <v>5128</v>
      </c>
      <c r="N20" s="149">
        <f>M20-M19</f>
        <v>66</v>
      </c>
      <c r="O20" s="151">
        <v>0.46</v>
      </c>
      <c r="P20" s="152">
        <f>(O19-O20)*E20</f>
        <v>9.9600000000000009</v>
      </c>
      <c r="Q20" s="152">
        <f>N20/P20</f>
        <v>6.6265060240963853</v>
      </c>
      <c r="R20" s="145" t="s">
        <v>60</v>
      </c>
      <c r="S20" s="204"/>
    </row>
    <row r="21" spans="1:19" ht="13.15" hidden="1" thickBot="1">
      <c r="B21" s="220" t="s">
        <v>2</v>
      </c>
      <c r="C21" s="147" t="s">
        <v>3</v>
      </c>
      <c r="D21" s="149" t="s">
        <v>48</v>
      </c>
      <c r="E21" s="146">
        <v>33.200000000000003</v>
      </c>
      <c r="F21" s="147"/>
      <c r="G21" s="148" t="s">
        <v>305</v>
      </c>
      <c r="H21" s="149">
        <v>3.2</v>
      </c>
      <c r="I21" s="149"/>
      <c r="J21" s="149"/>
      <c r="K21" s="149"/>
      <c r="L21" s="150"/>
      <c r="M21" s="149"/>
      <c r="N21" s="149"/>
      <c r="O21" s="151">
        <v>0.46</v>
      </c>
      <c r="P21" s="152"/>
      <c r="Q21" s="152"/>
      <c r="R21" s="145"/>
      <c r="S21" s="204"/>
    </row>
    <row r="22" spans="1:19" ht="13.15" hidden="1" thickBot="1">
      <c r="B22" s="220" t="s">
        <v>2</v>
      </c>
      <c r="C22" s="147" t="s">
        <v>4</v>
      </c>
      <c r="D22" s="149" t="s">
        <v>48</v>
      </c>
      <c r="E22" s="146">
        <v>33.200000000000003</v>
      </c>
      <c r="F22" s="147"/>
      <c r="G22" s="148" t="s">
        <v>306</v>
      </c>
      <c r="H22" s="149">
        <v>13.15</v>
      </c>
      <c r="I22" s="149">
        <f>H22-H21</f>
        <v>9.9499999999999993</v>
      </c>
      <c r="J22" s="149">
        <f>(O22-O21)*E22</f>
        <v>9.2959999999999994</v>
      </c>
      <c r="K22" s="149">
        <f>I22-J22</f>
        <v>0.65399999999999991</v>
      </c>
      <c r="L22" s="150">
        <f>C22-C21</f>
        <v>0.15069444444444446</v>
      </c>
      <c r="M22" s="149"/>
      <c r="N22" s="149"/>
      <c r="O22" s="151">
        <v>0.74</v>
      </c>
      <c r="P22" s="152"/>
      <c r="Q22" s="152"/>
      <c r="R22" s="145"/>
      <c r="S22" s="204"/>
    </row>
    <row r="23" spans="1:19" ht="13.15" hidden="1" thickBot="1">
      <c r="B23" s="220" t="s">
        <v>2</v>
      </c>
      <c r="C23" s="147" t="s">
        <v>63</v>
      </c>
      <c r="D23" s="149" t="s">
        <v>48</v>
      </c>
      <c r="E23" s="146">
        <v>33.200000000000003</v>
      </c>
      <c r="F23" s="147" t="s">
        <v>58</v>
      </c>
      <c r="G23" s="148"/>
      <c r="H23" s="149"/>
      <c r="I23" s="149"/>
      <c r="J23" s="149"/>
      <c r="K23" s="149"/>
      <c r="L23" s="150"/>
      <c r="M23" s="149">
        <v>5134</v>
      </c>
      <c r="N23" s="149"/>
      <c r="O23" s="151">
        <v>0.74</v>
      </c>
      <c r="P23" s="152"/>
      <c r="Q23" s="152"/>
      <c r="R23" s="145"/>
      <c r="S23" s="204"/>
    </row>
    <row r="24" spans="1:19" ht="13.15" hidden="1" thickBot="1">
      <c r="B24" s="220" t="s">
        <v>2</v>
      </c>
      <c r="C24" s="147" t="s">
        <v>64</v>
      </c>
      <c r="D24" s="149" t="s">
        <v>48</v>
      </c>
      <c r="E24" s="146">
        <v>33.200000000000003</v>
      </c>
      <c r="F24" s="147" t="s">
        <v>59</v>
      </c>
      <c r="G24" s="148"/>
      <c r="H24" s="149"/>
      <c r="I24" s="149"/>
      <c r="J24" s="149"/>
      <c r="K24" s="149"/>
      <c r="L24" s="150"/>
      <c r="M24" s="149">
        <v>5215</v>
      </c>
      <c r="N24" s="149">
        <f>M24-M23</f>
        <v>81</v>
      </c>
      <c r="O24" s="151">
        <v>0.38</v>
      </c>
      <c r="P24" s="152">
        <f>(O23-O24)*E24</f>
        <v>11.952</v>
      </c>
      <c r="Q24" s="152">
        <f>N24/P24</f>
        <v>6.7771084337349397</v>
      </c>
      <c r="R24" s="145" t="s">
        <v>69</v>
      </c>
      <c r="S24" s="204"/>
    </row>
    <row r="25" spans="1:19" ht="13.15" hidden="1" thickBot="1">
      <c r="B25" s="220" t="s">
        <v>2</v>
      </c>
      <c r="C25" s="147" t="s">
        <v>65</v>
      </c>
      <c r="D25" s="149" t="s">
        <v>48</v>
      </c>
      <c r="E25" s="146">
        <v>33.200000000000003</v>
      </c>
      <c r="F25" s="147"/>
      <c r="G25" s="148" t="s">
        <v>61</v>
      </c>
      <c r="H25" s="149">
        <v>0</v>
      </c>
      <c r="I25" s="149"/>
      <c r="J25" s="149"/>
      <c r="K25" s="149"/>
      <c r="L25" s="150"/>
      <c r="M25" s="149"/>
      <c r="N25" s="149"/>
      <c r="O25" s="151">
        <v>0.38</v>
      </c>
      <c r="P25" s="152"/>
      <c r="Q25" s="152"/>
      <c r="R25" s="145"/>
      <c r="S25" s="204"/>
    </row>
    <row r="26" spans="1:19" ht="13.15" hidden="1" thickBot="1">
      <c r="B26" s="221" t="s">
        <v>2</v>
      </c>
      <c r="C26" s="174" t="s">
        <v>97</v>
      </c>
      <c r="D26" s="176" t="s">
        <v>48</v>
      </c>
      <c r="E26" s="173">
        <v>33.200000000000003</v>
      </c>
      <c r="F26" s="174"/>
      <c r="G26" s="175" t="s">
        <v>62</v>
      </c>
      <c r="H26" s="176">
        <v>13.2</v>
      </c>
      <c r="I26" s="176">
        <f>H26-H25</f>
        <v>13.2</v>
      </c>
      <c r="J26" s="176">
        <f>(O26-O25)*E26</f>
        <v>13.944000000000003</v>
      </c>
      <c r="K26" s="176">
        <f>I26-J26</f>
        <v>-0.74400000000000333</v>
      </c>
      <c r="L26" s="177">
        <f>C26-C25</f>
        <v>1.388888888888884E-2</v>
      </c>
      <c r="M26" s="176"/>
      <c r="N26" s="176"/>
      <c r="O26" s="178">
        <v>0.8</v>
      </c>
      <c r="P26" s="179"/>
      <c r="Q26" s="179"/>
      <c r="R26" s="172"/>
      <c r="S26" s="205"/>
    </row>
    <row r="27" spans="1:19" ht="13.5" hidden="1" thickTop="1" thickBot="1">
      <c r="B27" s="219" t="s">
        <v>66</v>
      </c>
      <c r="C27" s="193" t="s">
        <v>67</v>
      </c>
      <c r="D27" s="195" t="s">
        <v>49</v>
      </c>
      <c r="E27" s="192">
        <v>16</v>
      </c>
      <c r="F27" s="193" t="s">
        <v>57</v>
      </c>
      <c r="G27" s="194"/>
      <c r="H27" s="195"/>
      <c r="I27" s="195"/>
      <c r="J27" s="195"/>
      <c r="K27" s="195"/>
      <c r="L27" s="196"/>
      <c r="M27" s="195">
        <v>0</v>
      </c>
      <c r="N27" s="195"/>
      <c r="O27" s="197">
        <v>0.875</v>
      </c>
      <c r="P27" s="198"/>
      <c r="Q27" s="198"/>
      <c r="R27" s="191"/>
      <c r="S27" s="203" t="s">
        <v>386</v>
      </c>
    </row>
    <row r="28" spans="1:19" ht="13.15" hidden="1" thickBot="1">
      <c r="B28" s="220" t="s">
        <v>66</v>
      </c>
      <c r="C28" s="147" t="s">
        <v>68</v>
      </c>
      <c r="D28" s="149" t="s">
        <v>49</v>
      </c>
      <c r="E28" s="146">
        <v>16</v>
      </c>
      <c r="F28" s="147" t="s">
        <v>55</v>
      </c>
      <c r="G28" s="148"/>
      <c r="H28" s="149"/>
      <c r="I28" s="149"/>
      <c r="J28" s="149"/>
      <c r="K28" s="149"/>
      <c r="L28" s="150"/>
      <c r="M28" s="149">
        <v>69.2</v>
      </c>
      <c r="N28" s="149">
        <f>M28-M27</f>
        <v>69.2</v>
      </c>
      <c r="O28" s="151">
        <v>0.1875</v>
      </c>
      <c r="P28" s="152">
        <f>(O27-O28)*E28</f>
        <v>11</v>
      </c>
      <c r="Q28" s="152">
        <f>N28/P28</f>
        <v>6.290909090909091</v>
      </c>
      <c r="R28" s="145" t="s">
        <v>69</v>
      </c>
      <c r="S28" s="204"/>
    </row>
    <row r="29" spans="1:19" ht="13.15" hidden="1" thickBot="1">
      <c r="B29" s="220" t="s">
        <v>66</v>
      </c>
      <c r="C29" s="147"/>
      <c r="D29" s="149" t="s">
        <v>49</v>
      </c>
      <c r="E29" s="146">
        <v>16</v>
      </c>
      <c r="F29" s="147" t="s">
        <v>70</v>
      </c>
      <c r="G29" s="148"/>
      <c r="H29" s="149"/>
      <c r="I29" s="149"/>
      <c r="J29" s="149"/>
      <c r="K29" s="149"/>
      <c r="L29" s="150"/>
      <c r="M29" s="149">
        <v>132.30000000000001</v>
      </c>
      <c r="N29" s="149"/>
      <c r="O29" s="151">
        <v>0</v>
      </c>
      <c r="P29" s="152"/>
      <c r="Q29" s="152"/>
      <c r="R29" s="145"/>
      <c r="S29" s="204"/>
    </row>
    <row r="30" spans="1:19" ht="13.15" hidden="1" thickBot="1">
      <c r="B30" s="220" t="s">
        <v>66</v>
      </c>
      <c r="C30" s="147" t="s">
        <v>6</v>
      </c>
      <c r="D30" s="149" t="s">
        <v>49</v>
      </c>
      <c r="E30" s="146">
        <v>16</v>
      </c>
      <c r="F30" s="147"/>
      <c r="G30" s="148" t="s">
        <v>304</v>
      </c>
      <c r="H30" s="149">
        <v>13.15</v>
      </c>
      <c r="I30" s="149"/>
      <c r="J30" s="149"/>
      <c r="K30" s="149"/>
      <c r="L30" s="150"/>
      <c r="M30" s="149"/>
      <c r="N30" s="149"/>
      <c r="O30" s="151">
        <v>0</v>
      </c>
      <c r="P30" s="152"/>
      <c r="Q30" s="152"/>
      <c r="R30" s="145"/>
      <c r="S30" s="204"/>
    </row>
    <row r="31" spans="1:19" ht="13.15" hidden="1" thickBot="1">
      <c r="B31" s="220" t="s">
        <v>5</v>
      </c>
      <c r="C31" s="147" t="s">
        <v>7</v>
      </c>
      <c r="D31" s="149" t="s">
        <v>49</v>
      </c>
      <c r="E31" s="146">
        <v>16</v>
      </c>
      <c r="F31" s="147"/>
      <c r="G31" s="148" t="s">
        <v>306</v>
      </c>
      <c r="H31" s="149">
        <v>25.2</v>
      </c>
      <c r="I31" s="149">
        <f>H31-H30</f>
        <v>12.049999999999999</v>
      </c>
      <c r="J31" s="149">
        <f>(O31-O30)*E31</f>
        <v>13</v>
      </c>
      <c r="K31" s="149">
        <f>I31-J31</f>
        <v>-0.95000000000000107</v>
      </c>
      <c r="L31" s="150">
        <f>C31-C30</f>
        <v>0.18819444444444444</v>
      </c>
      <c r="M31" s="149"/>
      <c r="N31" s="149"/>
      <c r="O31" s="151">
        <v>0.8125</v>
      </c>
      <c r="P31" s="152"/>
      <c r="Q31" s="152"/>
      <c r="R31" s="145"/>
      <c r="S31" s="204"/>
    </row>
    <row r="32" spans="1:19" ht="13.15" hidden="1" thickBot="1">
      <c r="B32" s="220" t="s">
        <v>5</v>
      </c>
      <c r="C32" s="147" t="s">
        <v>71</v>
      </c>
      <c r="D32" s="149" t="s">
        <v>49</v>
      </c>
      <c r="E32" s="146">
        <v>16</v>
      </c>
      <c r="F32" s="147" t="s">
        <v>58</v>
      </c>
      <c r="G32" s="148"/>
      <c r="H32" s="149"/>
      <c r="I32" s="149"/>
      <c r="J32" s="149"/>
      <c r="K32" s="149"/>
      <c r="L32" s="150"/>
      <c r="M32" s="149">
        <v>132.30000000000001</v>
      </c>
      <c r="N32" s="149"/>
      <c r="O32" s="151">
        <v>0.8125</v>
      </c>
      <c r="P32" s="152"/>
      <c r="Q32" s="152"/>
      <c r="R32" s="145"/>
      <c r="S32" s="204"/>
    </row>
    <row r="33" spans="2:19" ht="13.15" hidden="1" thickBot="1">
      <c r="B33" s="220" t="s">
        <v>5</v>
      </c>
      <c r="C33" s="147" t="s">
        <v>98</v>
      </c>
      <c r="D33" s="149" t="s">
        <v>49</v>
      </c>
      <c r="E33" s="146">
        <v>16</v>
      </c>
      <c r="F33" s="147" t="s">
        <v>59</v>
      </c>
      <c r="G33" s="148"/>
      <c r="H33" s="149"/>
      <c r="I33" s="149"/>
      <c r="J33" s="149"/>
      <c r="K33" s="149"/>
      <c r="L33" s="150"/>
      <c r="M33" s="149">
        <v>196.9</v>
      </c>
      <c r="N33" s="149">
        <f>M33-M32</f>
        <v>64.599999999999994</v>
      </c>
      <c r="O33" s="151">
        <v>0.23</v>
      </c>
      <c r="P33" s="152">
        <f>(O32-O33)*E33</f>
        <v>9.32</v>
      </c>
      <c r="Q33" s="152">
        <f>N33/P33</f>
        <v>6.9313304721030038</v>
      </c>
      <c r="R33" s="145" t="s">
        <v>69</v>
      </c>
      <c r="S33" s="204"/>
    </row>
    <row r="34" spans="2:19" ht="13.15" hidden="1" thickBot="1">
      <c r="B34" s="220" t="s">
        <v>5</v>
      </c>
      <c r="C34" s="147" t="s">
        <v>98</v>
      </c>
      <c r="D34" s="149" t="s">
        <v>49</v>
      </c>
      <c r="E34" s="146">
        <v>16</v>
      </c>
      <c r="F34" s="147"/>
      <c r="G34" s="148" t="s">
        <v>61</v>
      </c>
      <c r="H34" s="149">
        <v>0</v>
      </c>
      <c r="I34" s="149"/>
      <c r="J34" s="149"/>
      <c r="K34" s="149"/>
      <c r="L34" s="150"/>
      <c r="M34" s="149"/>
      <c r="N34" s="149"/>
      <c r="O34" s="151">
        <v>0.23</v>
      </c>
      <c r="P34" s="152"/>
      <c r="Q34" s="152"/>
      <c r="R34" s="145"/>
      <c r="S34" s="204"/>
    </row>
    <row r="35" spans="2:19" ht="13.15" hidden="1" thickBot="1">
      <c r="B35" s="221" t="s">
        <v>5</v>
      </c>
      <c r="C35" s="174" t="s">
        <v>99</v>
      </c>
      <c r="D35" s="176" t="s">
        <v>49</v>
      </c>
      <c r="E35" s="173">
        <v>16</v>
      </c>
      <c r="F35" s="174"/>
      <c r="G35" s="175" t="s">
        <v>62</v>
      </c>
      <c r="H35" s="176">
        <v>9</v>
      </c>
      <c r="I35" s="176">
        <f>H35-H34</f>
        <v>9</v>
      </c>
      <c r="J35" s="176">
        <f>(O35-O34)*E35</f>
        <v>9.120000000000001</v>
      </c>
      <c r="K35" s="176">
        <f>I35-J35</f>
        <v>-0.12000000000000099</v>
      </c>
      <c r="L35" s="177">
        <f>C35-C34</f>
        <v>1.9444444444444375E-2</v>
      </c>
      <c r="M35" s="176"/>
      <c r="N35" s="176"/>
      <c r="O35" s="178">
        <v>0.8</v>
      </c>
      <c r="P35" s="179"/>
      <c r="Q35" s="179"/>
      <c r="R35" s="172"/>
      <c r="S35" s="205"/>
    </row>
    <row r="36" spans="2:19" ht="13.5" hidden="1" thickTop="1" thickBot="1">
      <c r="B36" s="219" t="s">
        <v>8</v>
      </c>
      <c r="C36" s="193" t="s">
        <v>72</v>
      </c>
      <c r="D36" s="195" t="s">
        <v>48</v>
      </c>
      <c r="E36" s="192">
        <v>33.200000000000003</v>
      </c>
      <c r="F36" s="193"/>
      <c r="G36" s="194" t="s">
        <v>62</v>
      </c>
      <c r="H36" s="195"/>
      <c r="I36" s="195"/>
      <c r="J36" s="195"/>
      <c r="K36" s="195"/>
      <c r="L36" s="196"/>
      <c r="M36" s="195"/>
      <c r="N36" s="195"/>
      <c r="O36" s="197">
        <v>0.8</v>
      </c>
      <c r="P36" s="198"/>
      <c r="Q36" s="198"/>
      <c r="R36" s="191"/>
      <c r="S36" s="203" t="s">
        <v>387</v>
      </c>
    </row>
    <row r="37" spans="2:19" ht="13.15" hidden="1" thickBot="1">
      <c r="B37" s="220" t="s">
        <v>8</v>
      </c>
      <c r="C37" s="147" t="s">
        <v>73</v>
      </c>
      <c r="D37" s="149" t="s">
        <v>48</v>
      </c>
      <c r="E37" s="146">
        <v>33.200000000000003</v>
      </c>
      <c r="F37" s="147" t="s">
        <v>57</v>
      </c>
      <c r="G37" s="148"/>
      <c r="H37" s="149"/>
      <c r="I37" s="149"/>
      <c r="J37" s="149"/>
      <c r="K37" s="149"/>
      <c r="L37" s="150"/>
      <c r="M37" s="149">
        <v>308.7</v>
      </c>
      <c r="N37" s="149"/>
      <c r="O37" s="151">
        <v>0.8</v>
      </c>
      <c r="P37" s="152"/>
      <c r="Q37" s="152"/>
      <c r="R37" s="145"/>
      <c r="S37" s="204"/>
    </row>
    <row r="38" spans="2:19" ht="13.15" hidden="1" thickBot="1">
      <c r="B38" s="220" t="s">
        <v>8</v>
      </c>
      <c r="C38" s="147" t="s">
        <v>74</v>
      </c>
      <c r="D38" s="149" t="s">
        <v>48</v>
      </c>
      <c r="E38" s="146">
        <v>33.200000000000003</v>
      </c>
      <c r="F38" s="147" t="s">
        <v>55</v>
      </c>
      <c r="G38" s="148"/>
      <c r="H38" s="149"/>
      <c r="I38" s="149"/>
      <c r="J38" s="149"/>
      <c r="K38" s="149"/>
      <c r="L38" s="150"/>
      <c r="M38" s="149">
        <v>385.6</v>
      </c>
      <c r="N38" s="149">
        <f>M38-M37</f>
        <v>76.900000000000034</v>
      </c>
      <c r="O38" s="151">
        <v>0.46</v>
      </c>
      <c r="P38" s="152">
        <f>(O37-O38)*E38</f>
        <v>11.288000000000002</v>
      </c>
      <c r="Q38" s="152">
        <f>N38/P38</f>
        <v>6.8125442948263659</v>
      </c>
      <c r="R38" s="145" t="s">
        <v>69</v>
      </c>
      <c r="S38" s="204"/>
    </row>
    <row r="39" spans="2:19" ht="13.15" hidden="1" thickBot="1">
      <c r="B39" s="220" t="s">
        <v>8</v>
      </c>
      <c r="C39" s="147" t="s">
        <v>9</v>
      </c>
      <c r="D39" s="149" t="s">
        <v>48</v>
      </c>
      <c r="E39" s="146">
        <v>33.200000000000003</v>
      </c>
      <c r="F39" s="147"/>
      <c r="G39" s="148" t="s">
        <v>304</v>
      </c>
      <c r="H39" s="149">
        <v>25.2</v>
      </c>
      <c r="I39" s="149"/>
      <c r="J39" s="149"/>
      <c r="K39" s="149"/>
      <c r="L39" s="150"/>
      <c r="M39" s="149"/>
      <c r="N39" s="149"/>
      <c r="O39" s="151">
        <v>0.46</v>
      </c>
      <c r="P39" s="152"/>
      <c r="Q39" s="152"/>
      <c r="R39" s="145"/>
      <c r="S39" s="204"/>
    </row>
    <row r="40" spans="2:19" ht="13.15" hidden="1" thickBot="1">
      <c r="B40" s="220" t="s">
        <v>8</v>
      </c>
      <c r="C40" s="147" t="s">
        <v>10</v>
      </c>
      <c r="D40" s="149" t="s">
        <v>48</v>
      </c>
      <c r="E40" s="146">
        <v>33.200000000000003</v>
      </c>
      <c r="F40" s="147"/>
      <c r="G40" s="148" t="s">
        <v>306</v>
      </c>
      <c r="H40" s="149">
        <v>40.9</v>
      </c>
      <c r="I40" s="149">
        <f>H40-H39</f>
        <v>15.7</v>
      </c>
      <c r="J40" s="149">
        <f>(O40-O39)*E40</f>
        <v>14.940000000000001</v>
      </c>
      <c r="K40" s="149">
        <f>I40-J40</f>
        <v>0.75999999999999801</v>
      </c>
      <c r="L40" s="150">
        <f>C40-C39</f>
        <v>0.23819444444444438</v>
      </c>
      <c r="M40" s="149"/>
      <c r="N40" s="149"/>
      <c r="O40" s="151">
        <v>0.91</v>
      </c>
      <c r="P40" s="152"/>
      <c r="Q40" s="152"/>
      <c r="R40" s="145"/>
      <c r="S40" s="204"/>
    </row>
    <row r="41" spans="2:19" ht="13.15" hidden="1" thickBot="1">
      <c r="B41" s="220" t="s">
        <v>8</v>
      </c>
      <c r="C41" s="147" t="s">
        <v>87</v>
      </c>
      <c r="D41" s="149" t="s">
        <v>48</v>
      </c>
      <c r="E41" s="146">
        <v>33.200000000000003</v>
      </c>
      <c r="F41" s="147" t="s">
        <v>58</v>
      </c>
      <c r="G41" s="148"/>
      <c r="H41" s="149"/>
      <c r="I41" s="149"/>
      <c r="J41" s="149"/>
      <c r="K41" s="149"/>
      <c r="L41" s="150"/>
      <c r="M41" s="149">
        <v>386.5</v>
      </c>
      <c r="N41" s="149"/>
      <c r="O41" s="151">
        <v>0.91</v>
      </c>
      <c r="P41" s="152"/>
      <c r="Q41" s="152"/>
      <c r="R41" s="145"/>
      <c r="S41" s="204"/>
    </row>
    <row r="42" spans="2:19" ht="13.15" hidden="1" thickBot="1">
      <c r="B42" s="220" t="s">
        <v>8</v>
      </c>
      <c r="C42" s="147" t="s">
        <v>88</v>
      </c>
      <c r="D42" s="149" t="s">
        <v>48</v>
      </c>
      <c r="E42" s="146">
        <v>33.200000000000003</v>
      </c>
      <c r="F42" s="147" t="s">
        <v>59</v>
      </c>
      <c r="G42" s="148"/>
      <c r="H42" s="149"/>
      <c r="I42" s="149"/>
      <c r="J42" s="149"/>
      <c r="K42" s="149"/>
      <c r="L42" s="150"/>
      <c r="M42" s="149">
        <v>465.5</v>
      </c>
      <c r="N42" s="149">
        <f>M42-M41</f>
        <v>79</v>
      </c>
      <c r="O42" s="151">
        <v>0.56000000000000005</v>
      </c>
      <c r="P42" s="152">
        <f>(O41-O42)*E42</f>
        <v>11.620000000000001</v>
      </c>
      <c r="Q42" s="152">
        <f>N42/P42</f>
        <v>6.798623063683304</v>
      </c>
      <c r="R42" s="145" t="s">
        <v>69</v>
      </c>
      <c r="S42" s="204"/>
    </row>
    <row r="43" spans="2:19" ht="13.15" hidden="1" thickBot="1">
      <c r="B43" s="220" t="s">
        <v>8</v>
      </c>
      <c r="C43" s="147" t="s">
        <v>89</v>
      </c>
      <c r="D43" s="149" t="s">
        <v>48</v>
      </c>
      <c r="E43" s="146">
        <v>33.200000000000003</v>
      </c>
      <c r="F43" s="147"/>
      <c r="G43" s="148" t="s">
        <v>61</v>
      </c>
      <c r="H43" s="149">
        <v>0</v>
      </c>
      <c r="I43" s="149"/>
      <c r="J43" s="149"/>
      <c r="K43" s="149"/>
      <c r="L43" s="150"/>
      <c r="M43" s="149"/>
      <c r="N43" s="149"/>
      <c r="O43" s="151">
        <v>0.56000000000000005</v>
      </c>
      <c r="P43" s="152"/>
      <c r="Q43" s="152"/>
      <c r="R43" s="145"/>
      <c r="S43" s="204"/>
    </row>
    <row r="44" spans="2:19" ht="13.15" hidden="1" thickBot="1">
      <c r="B44" s="221" t="s">
        <v>8</v>
      </c>
      <c r="C44" s="174" t="s">
        <v>90</v>
      </c>
      <c r="D44" s="176" t="s">
        <v>48</v>
      </c>
      <c r="E44" s="173">
        <v>33.200000000000003</v>
      </c>
      <c r="F44" s="174"/>
      <c r="G44" s="175" t="s">
        <v>62</v>
      </c>
      <c r="H44" s="176">
        <v>7.6</v>
      </c>
      <c r="I44" s="176">
        <f>H44-H43</f>
        <v>7.6</v>
      </c>
      <c r="J44" s="176">
        <f>(O44-O43)*E44</f>
        <v>7.968</v>
      </c>
      <c r="K44" s="176">
        <f>I44-J44</f>
        <v>-0.36800000000000033</v>
      </c>
      <c r="L44" s="177">
        <f>C44-C43</f>
        <v>8.3333333333333037E-3</v>
      </c>
      <c r="M44" s="176"/>
      <c r="N44" s="176"/>
      <c r="O44" s="178">
        <v>0.8</v>
      </c>
      <c r="P44" s="179"/>
      <c r="Q44" s="179"/>
      <c r="R44" s="172"/>
      <c r="S44" s="205"/>
    </row>
    <row r="45" spans="2:19" ht="13.5" hidden="1" thickTop="1" thickBot="1">
      <c r="B45" s="219" t="s">
        <v>94</v>
      </c>
      <c r="C45" s="193" t="s">
        <v>92</v>
      </c>
      <c r="D45" s="195" t="s">
        <v>48</v>
      </c>
      <c r="E45" s="192">
        <v>33.200000000000003</v>
      </c>
      <c r="F45" s="193" t="s">
        <v>57</v>
      </c>
      <c r="G45" s="194"/>
      <c r="H45" s="195"/>
      <c r="I45" s="195"/>
      <c r="J45" s="195"/>
      <c r="K45" s="195"/>
      <c r="L45" s="196"/>
      <c r="M45" s="195">
        <v>469.3</v>
      </c>
      <c r="N45" s="195"/>
      <c r="O45" s="197">
        <v>0.77</v>
      </c>
      <c r="P45" s="198"/>
      <c r="Q45" s="198"/>
      <c r="R45" s="191"/>
      <c r="S45" s="203" t="s">
        <v>388</v>
      </c>
    </row>
    <row r="46" spans="2:19" ht="13.15" hidden="1" thickBot="1">
      <c r="B46" s="220" t="s">
        <v>94</v>
      </c>
      <c r="C46" s="147" t="s">
        <v>95</v>
      </c>
      <c r="D46" s="149" t="s">
        <v>48</v>
      </c>
      <c r="E46" s="146">
        <v>33.200000000000003</v>
      </c>
      <c r="F46" s="147" t="s">
        <v>55</v>
      </c>
      <c r="G46" s="148"/>
      <c r="H46" s="149"/>
      <c r="I46" s="149"/>
      <c r="J46" s="149"/>
      <c r="K46" s="149"/>
      <c r="L46" s="150"/>
      <c r="M46" s="149">
        <v>536.4</v>
      </c>
      <c r="N46" s="149">
        <f>M46-M45</f>
        <v>67.099999999999966</v>
      </c>
      <c r="O46" s="151">
        <v>0.53500000000000003</v>
      </c>
      <c r="P46" s="152">
        <f>(O45-O46)*E46</f>
        <v>7.8020000000000005</v>
      </c>
      <c r="Q46" s="152">
        <f>N46/P46</f>
        <v>8.6003588823378578</v>
      </c>
      <c r="R46" s="145" t="s">
        <v>69</v>
      </c>
      <c r="S46" s="204"/>
    </row>
    <row r="47" spans="2:19" ht="13.15" hidden="1" thickBot="1">
      <c r="B47" s="220" t="s">
        <v>94</v>
      </c>
      <c r="C47" s="147" t="s">
        <v>12</v>
      </c>
      <c r="D47" s="149" t="s">
        <v>48</v>
      </c>
      <c r="E47" s="146">
        <v>33.200000000000003</v>
      </c>
      <c r="F47" s="147"/>
      <c r="G47" s="148" t="s">
        <v>304</v>
      </c>
      <c r="H47" s="149">
        <v>41.1</v>
      </c>
      <c r="I47" s="149"/>
      <c r="J47" s="149"/>
      <c r="K47" s="149"/>
      <c r="L47" s="150"/>
      <c r="M47" s="149"/>
      <c r="N47" s="149"/>
      <c r="O47" s="151">
        <v>0.53</v>
      </c>
      <c r="P47" s="152"/>
      <c r="Q47" s="152"/>
      <c r="R47" s="145"/>
      <c r="S47" s="204"/>
    </row>
    <row r="48" spans="2:19" ht="13.15" hidden="1" thickBot="1">
      <c r="B48" s="220" t="s">
        <v>11</v>
      </c>
      <c r="C48" s="147" t="s">
        <v>13</v>
      </c>
      <c r="D48" s="149" t="s">
        <v>48</v>
      </c>
      <c r="E48" s="146">
        <v>33.200000000000003</v>
      </c>
      <c r="F48" s="147"/>
      <c r="G48" s="148" t="s">
        <v>306</v>
      </c>
      <c r="H48" s="149">
        <v>52.4</v>
      </c>
      <c r="I48" s="149">
        <f>H48-H47</f>
        <v>11.299999999999997</v>
      </c>
      <c r="J48" s="149">
        <f>(O48-O47)*E48</f>
        <v>10.956</v>
      </c>
      <c r="K48" s="149">
        <f>I48-J48</f>
        <v>0.34399999999999764</v>
      </c>
      <c r="L48" s="150">
        <f>C48-C47</f>
        <v>0.17291666666666672</v>
      </c>
      <c r="M48" s="149"/>
      <c r="N48" s="149"/>
      <c r="O48" s="151">
        <v>0.86</v>
      </c>
      <c r="P48" s="152"/>
      <c r="Q48" s="152"/>
      <c r="R48" s="145"/>
      <c r="S48" s="204"/>
    </row>
    <row r="49" spans="2:19" ht="13.15" hidden="1" thickBot="1">
      <c r="B49" s="220" t="s">
        <v>11</v>
      </c>
      <c r="C49" s="147" t="s">
        <v>109</v>
      </c>
      <c r="D49" s="149" t="s">
        <v>48</v>
      </c>
      <c r="E49" s="146">
        <v>33.200000000000003</v>
      </c>
      <c r="F49" s="147" t="s">
        <v>58</v>
      </c>
      <c r="G49" s="148"/>
      <c r="H49" s="149"/>
      <c r="I49" s="149"/>
      <c r="J49" s="149"/>
      <c r="K49" s="149"/>
      <c r="L49" s="150"/>
      <c r="M49" s="149">
        <v>536.70000000000005</v>
      </c>
      <c r="N49" s="149"/>
      <c r="O49" s="151">
        <v>0.86</v>
      </c>
      <c r="P49" s="152"/>
      <c r="Q49" s="152"/>
      <c r="R49" s="145"/>
      <c r="S49" s="204"/>
    </row>
    <row r="50" spans="2:19" ht="13.15" hidden="1" thickBot="1">
      <c r="B50" s="221" t="s">
        <v>209</v>
      </c>
      <c r="C50" s="174" t="s">
        <v>110</v>
      </c>
      <c r="D50" s="176" t="s">
        <v>48</v>
      </c>
      <c r="E50" s="173">
        <v>33.200000000000003</v>
      </c>
      <c r="F50" s="174" t="s">
        <v>59</v>
      </c>
      <c r="G50" s="175"/>
      <c r="H50" s="176"/>
      <c r="I50" s="176"/>
      <c r="J50" s="176"/>
      <c r="K50" s="176"/>
      <c r="L50" s="177"/>
      <c r="M50" s="176">
        <v>605.5</v>
      </c>
      <c r="N50" s="176">
        <f>M50-M49</f>
        <v>68.799999999999955</v>
      </c>
      <c r="O50" s="178">
        <v>0.59</v>
      </c>
      <c r="P50" s="179">
        <f>(O49-O50)*E50</f>
        <v>8.9640000000000022</v>
      </c>
      <c r="Q50" s="179">
        <f>N50/P50</f>
        <v>7.6751450245426076</v>
      </c>
      <c r="R50" s="172" t="s">
        <v>69</v>
      </c>
      <c r="S50" s="205"/>
    </row>
    <row r="51" spans="2:19" ht="13.5" hidden="1" thickTop="1" thickBot="1">
      <c r="B51" s="219" t="s">
        <v>209</v>
      </c>
      <c r="C51" s="193" t="s">
        <v>112</v>
      </c>
      <c r="D51" s="195" t="s">
        <v>48</v>
      </c>
      <c r="E51" s="192">
        <v>33.200000000000003</v>
      </c>
      <c r="F51" s="193"/>
      <c r="G51" s="194" t="s">
        <v>210</v>
      </c>
      <c r="H51" s="195"/>
      <c r="I51" s="195"/>
      <c r="J51" s="195"/>
      <c r="K51" s="195"/>
      <c r="L51" s="196"/>
      <c r="M51" s="195"/>
      <c r="N51" s="195"/>
      <c r="O51" s="197">
        <v>0.8</v>
      </c>
      <c r="P51" s="198"/>
      <c r="Q51" s="198"/>
      <c r="R51" s="191"/>
      <c r="S51" s="203" t="s">
        <v>389</v>
      </c>
    </row>
    <row r="52" spans="2:19" ht="13.15" hidden="1" thickBot="1">
      <c r="B52" s="220" t="s">
        <v>209</v>
      </c>
      <c r="C52" s="147" t="s">
        <v>113</v>
      </c>
      <c r="D52" s="149" t="s">
        <v>48</v>
      </c>
      <c r="E52" s="146">
        <v>33.200000000000003</v>
      </c>
      <c r="F52" s="147"/>
      <c r="G52" s="148" t="s">
        <v>215</v>
      </c>
      <c r="H52" s="153" t="s">
        <v>160</v>
      </c>
      <c r="I52" s="149"/>
      <c r="J52" s="149"/>
      <c r="K52" s="149"/>
      <c r="L52" s="150"/>
      <c r="M52" s="149"/>
      <c r="N52" s="149"/>
      <c r="O52" s="151">
        <v>0.99</v>
      </c>
      <c r="P52" s="152"/>
      <c r="Q52" s="152"/>
      <c r="R52" s="154" t="s">
        <v>240</v>
      </c>
      <c r="S52" s="206"/>
    </row>
    <row r="53" spans="2:19" ht="13.15" hidden="1" thickBot="1">
      <c r="B53" s="220" t="s">
        <v>209</v>
      </c>
      <c r="C53" s="147" t="s">
        <v>220</v>
      </c>
      <c r="D53" s="149" t="s">
        <v>48</v>
      </c>
      <c r="E53" s="146">
        <v>33.200000000000003</v>
      </c>
      <c r="F53" s="147" t="s">
        <v>57</v>
      </c>
      <c r="G53" s="148"/>
      <c r="H53" s="149"/>
      <c r="I53" s="149"/>
      <c r="J53" s="149"/>
      <c r="K53" s="149"/>
      <c r="L53" s="150"/>
      <c r="M53" s="149">
        <v>613.5</v>
      </c>
      <c r="N53" s="149"/>
      <c r="O53" s="151">
        <v>0.99</v>
      </c>
      <c r="P53" s="152"/>
      <c r="Q53" s="152"/>
      <c r="R53" s="145"/>
      <c r="S53" s="204"/>
    </row>
    <row r="54" spans="2:19" ht="13.15" hidden="1" thickBot="1">
      <c r="B54" s="220" t="s">
        <v>221</v>
      </c>
      <c r="C54" s="147" t="s">
        <v>222</v>
      </c>
      <c r="D54" s="149" t="s">
        <v>48</v>
      </c>
      <c r="E54" s="146">
        <v>33.200000000000003</v>
      </c>
      <c r="F54" s="147" t="s">
        <v>217</v>
      </c>
      <c r="G54" s="148" t="s">
        <v>216</v>
      </c>
      <c r="H54" s="149"/>
      <c r="I54" s="149"/>
      <c r="J54" s="149"/>
      <c r="K54" s="149"/>
      <c r="L54" s="150"/>
      <c r="M54" s="149">
        <v>783.5</v>
      </c>
      <c r="N54" s="149">
        <f>M54-M53</f>
        <v>170</v>
      </c>
      <c r="O54" s="151">
        <v>0.125</v>
      </c>
      <c r="P54" s="152">
        <f>(O53-O54)*E54</f>
        <v>28.718000000000004</v>
      </c>
      <c r="Q54" s="152">
        <f>N54/P54</f>
        <v>5.9196322863709163</v>
      </c>
      <c r="R54" s="145" t="s">
        <v>218</v>
      </c>
      <c r="S54" s="204"/>
    </row>
    <row r="55" spans="2:19" ht="13.15" hidden="1" thickBot="1">
      <c r="B55" s="220" t="s">
        <v>238</v>
      </c>
      <c r="C55" s="147" t="s">
        <v>223</v>
      </c>
      <c r="D55" s="149" t="s">
        <v>48</v>
      </c>
      <c r="E55" s="146">
        <v>33.200000000000003</v>
      </c>
      <c r="F55" s="147" t="s">
        <v>167</v>
      </c>
      <c r="G55" s="148" t="s">
        <v>219</v>
      </c>
      <c r="H55" s="153" t="s">
        <v>146</v>
      </c>
      <c r="I55" s="149"/>
      <c r="J55" s="149"/>
      <c r="K55" s="149"/>
      <c r="L55" s="150"/>
      <c r="M55" s="149">
        <v>892.7</v>
      </c>
      <c r="N55" s="149">
        <f>M55-M54</f>
        <v>109.20000000000005</v>
      </c>
      <c r="O55" s="151">
        <v>5.5E-2</v>
      </c>
      <c r="P55" s="152"/>
      <c r="Q55" s="152"/>
      <c r="R55" s="145" t="s">
        <v>424</v>
      </c>
      <c r="S55" s="204"/>
    </row>
    <row r="56" spans="2:19" ht="13.15" hidden="1" thickBot="1">
      <c r="B56" s="221" t="s">
        <v>238</v>
      </c>
      <c r="C56" s="174" t="s">
        <v>288</v>
      </c>
      <c r="D56" s="176" t="s">
        <v>48</v>
      </c>
      <c r="E56" s="173"/>
      <c r="F56" s="174"/>
      <c r="G56" s="175" t="s">
        <v>235</v>
      </c>
      <c r="H56" s="180"/>
      <c r="I56" s="176"/>
      <c r="J56" s="176"/>
      <c r="K56" s="176"/>
      <c r="L56" s="177"/>
      <c r="M56" s="176"/>
      <c r="N56" s="176"/>
      <c r="O56" s="178"/>
      <c r="P56" s="179"/>
      <c r="Q56" s="179"/>
      <c r="R56" s="172" t="s">
        <v>289</v>
      </c>
      <c r="S56" s="205"/>
    </row>
    <row r="57" spans="2:19" ht="13.5" hidden="1" thickTop="1" thickBot="1">
      <c r="B57" s="219" t="s">
        <v>238</v>
      </c>
      <c r="C57" s="193" t="s">
        <v>239</v>
      </c>
      <c r="D57" s="195" t="s">
        <v>48</v>
      </c>
      <c r="E57" s="192">
        <v>33.200000000000003</v>
      </c>
      <c r="F57" s="193"/>
      <c r="G57" s="194" t="s">
        <v>236</v>
      </c>
      <c r="H57" s="195"/>
      <c r="I57" s="195"/>
      <c r="J57" s="195"/>
      <c r="K57" s="195"/>
      <c r="L57" s="196"/>
      <c r="M57" s="195"/>
      <c r="N57" s="195"/>
      <c r="O57" s="197">
        <v>0.74</v>
      </c>
      <c r="P57" s="198"/>
      <c r="Q57" s="198"/>
      <c r="R57" s="191"/>
      <c r="S57" s="203" t="s">
        <v>390</v>
      </c>
    </row>
    <row r="58" spans="2:19" ht="13.15" hidden="1" thickBot="1">
      <c r="B58" s="220" t="s">
        <v>238</v>
      </c>
      <c r="C58" s="147" t="s">
        <v>255</v>
      </c>
      <c r="D58" s="149" t="s">
        <v>48</v>
      </c>
      <c r="E58" s="146">
        <v>33.200000000000003</v>
      </c>
      <c r="F58" s="147"/>
      <c r="G58" s="148" t="s">
        <v>237</v>
      </c>
      <c r="H58" s="155" t="s">
        <v>146</v>
      </c>
      <c r="I58" s="149"/>
      <c r="J58" s="149"/>
      <c r="K58" s="149"/>
      <c r="L58" s="150"/>
      <c r="M58" s="149"/>
      <c r="N58" s="149"/>
      <c r="O58" s="151">
        <v>0.99</v>
      </c>
      <c r="P58" s="152"/>
      <c r="Q58" s="152"/>
      <c r="R58" s="154" t="s">
        <v>241</v>
      </c>
      <c r="S58" s="206"/>
    </row>
    <row r="59" spans="2:19" ht="13.15" hidden="1" thickBot="1">
      <c r="B59" s="220" t="s">
        <v>238</v>
      </c>
      <c r="C59" s="147" t="s">
        <v>254</v>
      </c>
      <c r="D59" s="149" t="s">
        <v>48</v>
      </c>
      <c r="E59" s="146">
        <v>33.200000000000003</v>
      </c>
      <c r="F59" s="147" t="s">
        <v>166</v>
      </c>
      <c r="G59" s="148"/>
      <c r="H59" s="149"/>
      <c r="I59" s="149"/>
      <c r="J59" s="149"/>
      <c r="K59" s="149"/>
      <c r="L59" s="150"/>
      <c r="M59" s="149">
        <v>901.5</v>
      </c>
      <c r="N59" s="149"/>
      <c r="O59" s="151">
        <v>0.99</v>
      </c>
      <c r="P59" s="152"/>
      <c r="Q59" s="152"/>
      <c r="R59" s="145"/>
      <c r="S59" s="204"/>
    </row>
    <row r="60" spans="2:19" ht="13.15" hidden="1" thickBot="1">
      <c r="B60" s="220" t="s">
        <v>238</v>
      </c>
      <c r="C60" s="147" t="s">
        <v>256</v>
      </c>
      <c r="D60" s="149" t="s">
        <v>48</v>
      </c>
      <c r="E60" s="146">
        <v>33.200000000000003</v>
      </c>
      <c r="F60" s="147" t="s">
        <v>242</v>
      </c>
      <c r="G60" s="148" t="s">
        <v>243</v>
      </c>
      <c r="H60" s="149"/>
      <c r="I60" s="149"/>
      <c r="J60" s="149"/>
      <c r="K60" s="149"/>
      <c r="L60" s="150"/>
      <c r="M60" s="149">
        <v>1132.4000000000001</v>
      </c>
      <c r="N60" s="149">
        <f>M60-M59</f>
        <v>230.90000000000009</v>
      </c>
      <c r="O60" s="151">
        <v>0.06</v>
      </c>
      <c r="P60" s="152">
        <f>(O59-O60)*E60</f>
        <v>30.876000000000001</v>
      </c>
      <c r="Q60" s="152">
        <f>N60/P60</f>
        <v>7.4783002979660607</v>
      </c>
      <c r="R60" s="145" t="s">
        <v>244</v>
      </c>
      <c r="S60" s="204"/>
    </row>
    <row r="61" spans="2:19" ht="13.15" hidden="1" thickBot="1">
      <c r="B61" s="220" t="s">
        <v>238</v>
      </c>
      <c r="C61" s="147" t="s">
        <v>257</v>
      </c>
      <c r="D61" s="149" t="s">
        <v>48</v>
      </c>
      <c r="E61" s="146">
        <v>33.200000000000003</v>
      </c>
      <c r="F61" s="147" t="s">
        <v>245</v>
      </c>
      <c r="G61" s="148" t="s">
        <v>219</v>
      </c>
      <c r="H61" s="149"/>
      <c r="I61" s="149"/>
      <c r="J61" s="149"/>
      <c r="K61" s="149"/>
      <c r="L61" s="150"/>
      <c r="M61" s="149">
        <v>1147.8</v>
      </c>
      <c r="N61" s="149">
        <f>M61-M60</f>
        <v>15.399999999999864</v>
      </c>
      <c r="O61" s="151">
        <v>0.04</v>
      </c>
      <c r="P61" s="152"/>
      <c r="Q61" s="152"/>
      <c r="R61" s="145" t="s">
        <v>251</v>
      </c>
      <c r="S61" s="204"/>
    </row>
    <row r="62" spans="2:19" ht="13.15" hidden="1" thickBot="1">
      <c r="B62" s="220" t="s">
        <v>238</v>
      </c>
      <c r="C62" s="147" t="s">
        <v>257</v>
      </c>
      <c r="D62" s="149" t="s">
        <v>48</v>
      </c>
      <c r="E62" s="146">
        <v>33.200000000000003</v>
      </c>
      <c r="F62" s="147"/>
      <c r="G62" s="148" t="s">
        <v>246</v>
      </c>
      <c r="H62" s="149"/>
      <c r="I62" s="149"/>
      <c r="J62" s="149"/>
      <c r="K62" s="149"/>
      <c r="L62" s="150"/>
      <c r="M62" s="149"/>
      <c r="N62" s="149"/>
      <c r="O62" s="151">
        <v>0.04</v>
      </c>
      <c r="P62" s="152"/>
      <c r="Q62" s="152"/>
      <c r="R62" s="145"/>
      <c r="S62" s="204"/>
    </row>
    <row r="63" spans="2:19" ht="13.15" hidden="1" thickBot="1">
      <c r="B63" s="220" t="s">
        <v>238</v>
      </c>
      <c r="C63" s="147" t="s">
        <v>258</v>
      </c>
      <c r="D63" s="149" t="s">
        <v>48</v>
      </c>
      <c r="E63" s="146">
        <v>33.200000000000003</v>
      </c>
      <c r="F63" s="147"/>
      <c r="G63" s="148" t="s">
        <v>247</v>
      </c>
      <c r="H63" s="149" t="s">
        <v>160</v>
      </c>
      <c r="I63" s="149"/>
      <c r="J63" s="149"/>
      <c r="K63" s="149"/>
      <c r="L63" s="150"/>
      <c r="M63" s="149"/>
      <c r="N63" s="149"/>
      <c r="O63" s="151">
        <v>0.505</v>
      </c>
      <c r="P63" s="152"/>
      <c r="Q63" s="152"/>
      <c r="R63" s="145"/>
      <c r="S63" s="204"/>
    </row>
    <row r="64" spans="2:19" ht="13.15" hidden="1" thickBot="1">
      <c r="B64" s="220" t="s">
        <v>238</v>
      </c>
      <c r="C64" s="147" t="s">
        <v>259</v>
      </c>
      <c r="D64" s="149" t="s">
        <v>48</v>
      </c>
      <c r="E64" s="146">
        <v>33.200000000000003</v>
      </c>
      <c r="F64" s="147" t="s">
        <v>248</v>
      </c>
      <c r="G64" s="148"/>
      <c r="H64" s="149"/>
      <c r="I64" s="149"/>
      <c r="J64" s="149"/>
      <c r="K64" s="149"/>
      <c r="L64" s="150"/>
      <c r="M64" s="149">
        <v>1147.8</v>
      </c>
      <c r="N64" s="149"/>
      <c r="O64" s="151">
        <v>0.505</v>
      </c>
      <c r="P64" s="152"/>
      <c r="Q64" s="152"/>
      <c r="R64" s="145"/>
      <c r="S64" s="204"/>
    </row>
    <row r="65" spans="2:19" ht="13.15" hidden="1" thickBot="1">
      <c r="B65" s="220" t="s">
        <v>260</v>
      </c>
      <c r="C65" s="147" t="s">
        <v>273</v>
      </c>
      <c r="D65" s="149" t="s">
        <v>48</v>
      </c>
      <c r="E65" s="146">
        <v>33.200000000000003</v>
      </c>
      <c r="F65" s="147" t="s">
        <v>249</v>
      </c>
      <c r="G65" s="148" t="s">
        <v>216</v>
      </c>
      <c r="H65" s="149"/>
      <c r="I65" s="149"/>
      <c r="J65" s="149"/>
      <c r="K65" s="149"/>
      <c r="L65" s="150"/>
      <c r="M65" s="149">
        <v>1224.5</v>
      </c>
      <c r="N65" s="149">
        <f>M65-M64</f>
        <v>76.700000000000045</v>
      </c>
      <c r="O65" s="151">
        <v>0.03</v>
      </c>
      <c r="P65" s="152">
        <f>(O64-O65)*E65</f>
        <v>15.770000000000001</v>
      </c>
      <c r="Q65" s="156">
        <f>N65/P65</f>
        <v>4.8636651870640479</v>
      </c>
      <c r="R65" s="145" t="s">
        <v>252</v>
      </c>
      <c r="S65" s="204"/>
    </row>
    <row r="66" spans="2:19" ht="13.15" hidden="1" thickBot="1">
      <c r="B66" s="221" t="s">
        <v>262</v>
      </c>
      <c r="C66" s="174" t="s">
        <v>274</v>
      </c>
      <c r="D66" s="176" t="s">
        <v>48</v>
      </c>
      <c r="E66" s="173">
        <v>33.200000000000003</v>
      </c>
      <c r="F66" s="174" t="s">
        <v>250</v>
      </c>
      <c r="G66" s="175" t="s">
        <v>219</v>
      </c>
      <c r="H66" s="176"/>
      <c r="I66" s="176"/>
      <c r="J66" s="176"/>
      <c r="K66" s="176"/>
      <c r="L66" s="177"/>
      <c r="M66" s="176">
        <v>1226.4000000000001</v>
      </c>
      <c r="N66" s="176">
        <f>M66-M65</f>
        <v>1.9000000000000909</v>
      </c>
      <c r="O66" s="178">
        <v>3.5000000000000003E-2</v>
      </c>
      <c r="P66" s="179"/>
      <c r="Q66" s="179"/>
      <c r="R66" s="172" t="s">
        <v>253</v>
      </c>
      <c r="S66" s="205"/>
    </row>
    <row r="67" spans="2:19" ht="13.5" hidden="1" thickTop="1" thickBot="1">
      <c r="B67" s="219" t="s">
        <v>262</v>
      </c>
      <c r="C67" s="193"/>
      <c r="D67" s="195" t="s">
        <v>48</v>
      </c>
      <c r="E67" s="192">
        <v>33.200000000000003</v>
      </c>
      <c r="F67" s="193" t="s">
        <v>263</v>
      </c>
      <c r="G67" s="194" t="s">
        <v>216</v>
      </c>
      <c r="H67" s="195"/>
      <c r="I67" s="195"/>
      <c r="J67" s="195"/>
      <c r="K67" s="195"/>
      <c r="L67" s="196"/>
      <c r="M67" s="195">
        <v>1226.4000000000001</v>
      </c>
      <c r="N67" s="195"/>
      <c r="O67" s="197"/>
      <c r="P67" s="198"/>
      <c r="Q67" s="198"/>
      <c r="R67" s="191"/>
      <c r="S67" s="203" t="s">
        <v>398</v>
      </c>
    </row>
    <row r="68" spans="2:19" ht="13.15" hidden="1" thickBot="1">
      <c r="B68" s="220" t="s">
        <v>262</v>
      </c>
      <c r="C68" s="147"/>
      <c r="D68" s="149" t="s">
        <v>48</v>
      </c>
      <c r="E68" s="146">
        <v>33.200000000000003</v>
      </c>
      <c r="F68" s="147" t="s">
        <v>263</v>
      </c>
      <c r="G68" s="148" t="s">
        <v>264</v>
      </c>
      <c r="H68" s="149"/>
      <c r="I68" s="149"/>
      <c r="J68" s="149"/>
      <c r="K68" s="149"/>
      <c r="L68" s="150"/>
      <c r="M68" s="149">
        <v>1227.2</v>
      </c>
      <c r="N68" s="149">
        <f>M68-M67</f>
        <v>0.79999999999995453</v>
      </c>
      <c r="O68" s="151">
        <v>0.04</v>
      </c>
      <c r="P68" s="152"/>
      <c r="Q68" s="152"/>
      <c r="R68" s="145" t="s">
        <v>265</v>
      </c>
      <c r="S68" s="204"/>
    </row>
    <row r="69" spans="2:19" ht="13.15" hidden="1" thickBot="1">
      <c r="B69" s="220" t="s">
        <v>262</v>
      </c>
      <c r="C69" s="147" t="s">
        <v>275</v>
      </c>
      <c r="D69" s="149" t="s">
        <v>48</v>
      </c>
      <c r="E69" s="146">
        <v>33.200000000000003</v>
      </c>
      <c r="F69" s="147"/>
      <c r="G69" s="148" t="s">
        <v>266</v>
      </c>
      <c r="H69" s="149"/>
      <c r="I69" s="149"/>
      <c r="J69" s="149"/>
      <c r="K69" s="149"/>
      <c r="L69" s="150"/>
      <c r="M69" s="149"/>
      <c r="N69" s="149"/>
      <c r="O69" s="151">
        <v>0.04</v>
      </c>
      <c r="P69" s="152"/>
      <c r="Q69" s="152"/>
      <c r="R69" s="145"/>
      <c r="S69" s="204"/>
    </row>
    <row r="70" spans="2:19" ht="13.15" hidden="1" thickBot="1">
      <c r="B70" s="220" t="s">
        <v>262</v>
      </c>
      <c r="C70" s="147" t="s">
        <v>277</v>
      </c>
      <c r="D70" s="149" t="s">
        <v>48</v>
      </c>
      <c r="E70" s="146">
        <v>33.200000000000003</v>
      </c>
      <c r="F70" s="147"/>
      <c r="G70" s="148" t="s">
        <v>267</v>
      </c>
      <c r="H70" s="149" t="s">
        <v>160</v>
      </c>
      <c r="I70" s="149"/>
      <c r="J70" s="149"/>
      <c r="K70" s="149"/>
      <c r="L70" s="150"/>
      <c r="M70" s="149"/>
      <c r="N70" s="149"/>
      <c r="O70" s="157">
        <v>0.16</v>
      </c>
      <c r="P70" s="152"/>
      <c r="Q70" s="152"/>
      <c r="R70" s="158" t="s">
        <v>268</v>
      </c>
      <c r="S70" s="204"/>
    </row>
    <row r="71" spans="2:19" ht="13.15" hidden="1" thickBot="1">
      <c r="B71" s="220" t="s">
        <v>262</v>
      </c>
      <c r="C71" s="147" t="s">
        <v>276</v>
      </c>
      <c r="D71" s="149" t="s">
        <v>48</v>
      </c>
      <c r="E71" s="146">
        <v>33.200000000000003</v>
      </c>
      <c r="F71" s="147"/>
      <c r="G71" s="148" t="s">
        <v>269</v>
      </c>
      <c r="H71" s="149"/>
      <c r="I71" s="149"/>
      <c r="J71" s="149"/>
      <c r="K71" s="149"/>
      <c r="L71" s="150"/>
      <c r="M71" s="149">
        <v>1232.3</v>
      </c>
      <c r="N71" s="149"/>
      <c r="O71" s="151">
        <v>0.14000000000000001</v>
      </c>
      <c r="P71" s="152"/>
      <c r="Q71" s="152"/>
      <c r="R71" s="145" t="s">
        <v>270</v>
      </c>
      <c r="S71" s="204"/>
    </row>
    <row r="72" spans="2:19" ht="13.15" hidden="1" thickBot="1">
      <c r="B72" s="220" t="s">
        <v>262</v>
      </c>
      <c r="C72" s="147" t="s">
        <v>279</v>
      </c>
      <c r="D72" s="149" t="s">
        <v>48</v>
      </c>
      <c r="E72" s="146">
        <v>33.200000000000003</v>
      </c>
      <c r="F72" s="147"/>
      <c r="G72" s="148" t="s">
        <v>278</v>
      </c>
      <c r="H72" s="149" t="s">
        <v>160</v>
      </c>
      <c r="I72" s="149"/>
      <c r="J72" s="149"/>
      <c r="K72" s="149"/>
      <c r="L72" s="150"/>
      <c r="M72" s="149"/>
      <c r="N72" s="149"/>
      <c r="O72" s="151">
        <v>0.70499999999999996</v>
      </c>
      <c r="P72" s="152"/>
      <c r="Q72" s="152"/>
      <c r="R72" s="145"/>
      <c r="S72" s="204"/>
    </row>
    <row r="73" spans="2:19" ht="13.15" hidden="1" thickBot="1">
      <c r="B73" s="220" t="s">
        <v>262</v>
      </c>
      <c r="C73" s="147" t="s">
        <v>279</v>
      </c>
      <c r="D73" s="149" t="s">
        <v>48</v>
      </c>
      <c r="E73" s="146">
        <v>33.200000000000003</v>
      </c>
      <c r="F73" s="147" t="s">
        <v>261</v>
      </c>
      <c r="G73" s="148"/>
      <c r="H73" s="149"/>
      <c r="I73" s="149"/>
      <c r="J73" s="149"/>
      <c r="K73" s="149"/>
      <c r="L73" s="150"/>
      <c r="M73" s="149">
        <v>1232.3</v>
      </c>
      <c r="N73" s="149"/>
      <c r="O73" s="151">
        <v>0.70499999999999996</v>
      </c>
      <c r="P73" s="152"/>
      <c r="Q73" s="152"/>
      <c r="R73" s="145"/>
      <c r="S73" s="204"/>
    </row>
    <row r="74" spans="2:19" ht="13.15" hidden="1" thickBot="1">
      <c r="B74" s="220" t="s">
        <v>262</v>
      </c>
      <c r="C74" s="147" t="s">
        <v>282</v>
      </c>
      <c r="D74" s="149" t="s">
        <v>48</v>
      </c>
      <c r="E74" s="146">
        <v>33.200000000000003</v>
      </c>
      <c r="F74" s="147" t="s">
        <v>281</v>
      </c>
      <c r="G74" s="148"/>
      <c r="H74" s="149"/>
      <c r="I74" s="149"/>
      <c r="J74" s="149"/>
      <c r="K74" s="149"/>
      <c r="L74" s="150"/>
      <c r="M74" s="149">
        <v>1299.4000000000001</v>
      </c>
      <c r="N74" s="149">
        <f>M74-M73</f>
        <v>67.100000000000136</v>
      </c>
      <c r="O74" s="151">
        <v>0.39500000000000002</v>
      </c>
      <c r="P74" s="152">
        <f>(O73-O74)*E74</f>
        <v>10.292</v>
      </c>
      <c r="Q74" s="152">
        <f>N74/P74</f>
        <v>6.5196268946754898</v>
      </c>
      <c r="R74" s="145"/>
      <c r="S74" s="204"/>
    </row>
    <row r="75" spans="2:19" ht="13.15" hidden="1" thickBot="1">
      <c r="B75" s="220" t="s">
        <v>262</v>
      </c>
      <c r="C75" s="147" t="s">
        <v>282</v>
      </c>
      <c r="D75" s="149" t="s">
        <v>48</v>
      </c>
      <c r="E75" s="146">
        <v>33.200000000000003</v>
      </c>
      <c r="F75" s="147"/>
      <c r="G75" s="148" t="s">
        <v>280</v>
      </c>
      <c r="H75" s="149"/>
      <c r="I75" s="149"/>
      <c r="J75" s="149"/>
      <c r="K75" s="149"/>
      <c r="L75" s="150"/>
      <c r="M75" s="149"/>
      <c r="N75" s="149"/>
      <c r="O75" s="151">
        <v>0.39500000000000002</v>
      </c>
      <c r="P75" s="152"/>
      <c r="Q75" s="152"/>
      <c r="R75" s="145"/>
      <c r="S75" s="204"/>
    </row>
    <row r="76" spans="2:19" ht="13.15" hidden="1" thickBot="1">
      <c r="B76" s="220" t="s">
        <v>262</v>
      </c>
      <c r="C76" s="147" t="s">
        <v>285</v>
      </c>
      <c r="D76" s="149" t="s">
        <v>431</v>
      </c>
      <c r="E76" s="146">
        <v>33.200000000000003</v>
      </c>
      <c r="F76" s="147"/>
      <c r="G76" s="148" t="s">
        <v>283</v>
      </c>
      <c r="H76" s="149" t="s">
        <v>160</v>
      </c>
      <c r="I76" s="149"/>
      <c r="J76" s="149"/>
      <c r="K76" s="149"/>
      <c r="L76" s="150"/>
      <c r="M76" s="149"/>
      <c r="N76" s="149"/>
      <c r="O76" s="151">
        <v>0.94</v>
      </c>
      <c r="P76" s="152"/>
      <c r="Q76" s="152"/>
      <c r="R76" s="145"/>
      <c r="S76" s="204"/>
    </row>
    <row r="77" spans="2:19" ht="13.15" hidden="1" thickBot="1">
      <c r="B77" s="220" t="s">
        <v>262</v>
      </c>
      <c r="C77" s="147" t="s">
        <v>286</v>
      </c>
      <c r="D77" s="149" t="s">
        <v>48</v>
      </c>
      <c r="E77" s="146">
        <v>33.200000000000003</v>
      </c>
      <c r="F77" s="147"/>
      <c r="G77" s="148" t="s">
        <v>284</v>
      </c>
      <c r="H77" s="149" t="s">
        <v>160</v>
      </c>
      <c r="I77" s="149"/>
      <c r="J77" s="149"/>
      <c r="K77" s="149"/>
      <c r="L77" s="150"/>
      <c r="M77" s="149"/>
      <c r="N77" s="149"/>
      <c r="O77" s="151">
        <v>0.995</v>
      </c>
      <c r="P77" s="152"/>
      <c r="Q77" s="152"/>
      <c r="R77" s="145"/>
      <c r="S77" s="204"/>
    </row>
    <row r="78" spans="2:19" ht="13.15" hidden="1" thickBot="1">
      <c r="B78" s="220" t="s">
        <v>262</v>
      </c>
      <c r="C78" s="147" t="s">
        <v>286</v>
      </c>
      <c r="D78" s="149" t="s">
        <v>48</v>
      </c>
      <c r="E78" s="146">
        <v>33.200000000000003</v>
      </c>
      <c r="F78" s="147" t="s">
        <v>287</v>
      </c>
      <c r="G78" s="148"/>
      <c r="H78" s="149"/>
      <c r="I78" s="149"/>
      <c r="J78" s="149"/>
      <c r="K78" s="149"/>
      <c r="L78" s="150"/>
      <c r="M78" s="149">
        <v>1299.4000000000001</v>
      </c>
      <c r="N78" s="149"/>
      <c r="O78" s="151">
        <v>0.995</v>
      </c>
      <c r="P78" s="152"/>
      <c r="Q78" s="152"/>
      <c r="R78" s="145"/>
      <c r="S78" s="204"/>
    </row>
    <row r="79" spans="2:19" ht="13.15" hidden="1" thickBot="1">
      <c r="B79" s="220" t="s">
        <v>262</v>
      </c>
      <c r="C79" s="147"/>
      <c r="D79" s="149" t="s">
        <v>48</v>
      </c>
      <c r="E79" s="146">
        <v>33.200000000000003</v>
      </c>
      <c r="F79" s="147" t="s">
        <v>290</v>
      </c>
      <c r="G79" s="148" t="s">
        <v>235</v>
      </c>
      <c r="H79" s="149"/>
      <c r="I79" s="149"/>
      <c r="J79" s="149"/>
      <c r="K79" s="149"/>
      <c r="L79" s="150"/>
      <c r="M79" s="149"/>
      <c r="N79" s="149"/>
      <c r="O79" s="151"/>
      <c r="P79" s="152"/>
      <c r="Q79" s="152"/>
      <c r="R79" s="332" t="s">
        <v>317</v>
      </c>
      <c r="S79" s="333"/>
    </row>
    <row r="80" spans="2:19" ht="13.15" hidden="1" thickBot="1">
      <c r="B80" s="220" t="s">
        <v>377</v>
      </c>
      <c r="C80" s="147" t="s">
        <v>299</v>
      </c>
      <c r="D80" s="149" t="s">
        <v>48</v>
      </c>
      <c r="E80" s="146">
        <v>33.200000000000003</v>
      </c>
      <c r="F80" s="147" t="s">
        <v>292</v>
      </c>
      <c r="G80" s="148" t="s">
        <v>293</v>
      </c>
      <c r="H80" s="149"/>
      <c r="I80" s="149"/>
      <c r="J80" s="149"/>
      <c r="K80" s="149"/>
      <c r="L80" s="150"/>
      <c r="M80" s="149">
        <v>1565.8</v>
      </c>
      <c r="N80" s="149">
        <f>M80-M78</f>
        <v>266.39999999999986</v>
      </c>
      <c r="O80" s="151">
        <v>6.5000000000000002E-2</v>
      </c>
      <c r="P80" s="152">
        <f>(O78-O80)*E80</f>
        <v>30.876000000000001</v>
      </c>
      <c r="Q80" s="152">
        <f>N80/P80</f>
        <v>8.6280606296152307</v>
      </c>
      <c r="R80" s="145"/>
      <c r="S80" s="204"/>
    </row>
    <row r="81" spans="2:19" ht="13.15" hidden="1" thickBot="1">
      <c r="B81" s="220" t="s">
        <v>300</v>
      </c>
      <c r="C81" s="147" t="s">
        <v>301</v>
      </c>
      <c r="D81" s="149" t="s">
        <v>48</v>
      </c>
      <c r="E81" s="146">
        <v>33.200000000000003</v>
      </c>
      <c r="F81" s="147" t="s">
        <v>59</v>
      </c>
      <c r="G81" s="148" t="s">
        <v>294</v>
      </c>
      <c r="H81" s="149"/>
      <c r="I81" s="149"/>
      <c r="J81" s="149"/>
      <c r="K81" s="149"/>
      <c r="L81" s="150"/>
      <c r="M81" s="149">
        <v>1575.8</v>
      </c>
      <c r="N81" s="149">
        <f>M81-M80</f>
        <v>10</v>
      </c>
      <c r="O81" s="151">
        <v>0.06</v>
      </c>
      <c r="P81" s="152"/>
      <c r="Q81" s="152"/>
      <c r="R81" s="145"/>
      <c r="S81" s="204"/>
    </row>
    <row r="82" spans="2:19" ht="13.15" hidden="1" thickBot="1">
      <c r="B82" s="220" t="s">
        <v>300</v>
      </c>
      <c r="C82" s="147" t="s">
        <v>302</v>
      </c>
      <c r="D82" s="149" t="s">
        <v>48</v>
      </c>
      <c r="E82" s="146">
        <v>33.200000000000003</v>
      </c>
      <c r="F82" s="147"/>
      <c r="G82" s="148" t="s">
        <v>61</v>
      </c>
      <c r="H82" s="149">
        <v>0</v>
      </c>
      <c r="I82" s="149"/>
      <c r="J82" s="149"/>
      <c r="K82" s="149"/>
      <c r="L82" s="150"/>
      <c r="M82" s="149"/>
      <c r="N82" s="149"/>
      <c r="O82" s="151">
        <v>0.06</v>
      </c>
      <c r="P82" s="152"/>
      <c r="Q82" s="152"/>
      <c r="R82" s="145"/>
      <c r="S82" s="204"/>
    </row>
    <row r="83" spans="2:19" ht="13.15" hidden="1" thickBot="1">
      <c r="B83" s="221" t="s">
        <v>300</v>
      </c>
      <c r="C83" s="174" t="s">
        <v>303</v>
      </c>
      <c r="D83" s="176" t="s">
        <v>48</v>
      </c>
      <c r="E83" s="173">
        <v>33.200000000000003</v>
      </c>
      <c r="F83" s="174"/>
      <c r="G83" s="175" t="s">
        <v>296</v>
      </c>
      <c r="H83" s="176">
        <v>22.9</v>
      </c>
      <c r="I83" s="176">
        <f>H83-H82</f>
        <v>22.9</v>
      </c>
      <c r="J83" s="176">
        <f>(O83-O82)*E83</f>
        <v>24.568000000000001</v>
      </c>
      <c r="K83" s="176">
        <f>I83-J83</f>
        <v>-1.6680000000000028</v>
      </c>
      <c r="L83" s="174" t="s">
        <v>400</v>
      </c>
      <c r="M83" s="176"/>
      <c r="N83" s="176"/>
      <c r="O83" s="178">
        <v>0.8</v>
      </c>
      <c r="P83" s="179"/>
      <c r="Q83" s="179"/>
      <c r="R83" s="172"/>
      <c r="S83" s="205"/>
    </row>
    <row r="84" spans="2:19" ht="13.5" hidden="1" thickTop="1" thickBot="1">
      <c r="B84" s="219" t="s">
        <v>14</v>
      </c>
      <c r="C84" s="193" t="s">
        <v>114</v>
      </c>
      <c r="D84" s="195" t="s">
        <v>48</v>
      </c>
      <c r="E84" s="192">
        <v>33.200000000000003</v>
      </c>
      <c r="F84" s="193" t="s">
        <v>57</v>
      </c>
      <c r="G84" s="194"/>
      <c r="H84" s="195"/>
      <c r="I84" s="195"/>
      <c r="J84" s="195"/>
      <c r="K84" s="195"/>
      <c r="L84" s="196"/>
      <c r="M84" s="195">
        <v>1579.2</v>
      </c>
      <c r="N84" s="195"/>
      <c r="O84" s="197">
        <v>0.78</v>
      </c>
      <c r="P84" s="198"/>
      <c r="Q84" s="198"/>
      <c r="R84" s="191"/>
      <c r="S84" s="203" t="s">
        <v>391</v>
      </c>
    </row>
    <row r="85" spans="2:19" ht="13.15" hidden="1" thickBot="1">
      <c r="B85" s="220" t="s">
        <v>14</v>
      </c>
      <c r="C85" s="147" t="s">
        <v>115</v>
      </c>
      <c r="D85" s="149" t="s">
        <v>48</v>
      </c>
      <c r="E85" s="146">
        <v>33.200000000000003</v>
      </c>
      <c r="F85" s="147" t="s">
        <v>55</v>
      </c>
      <c r="G85" s="148"/>
      <c r="H85" s="149"/>
      <c r="I85" s="149"/>
      <c r="J85" s="149"/>
      <c r="K85" s="149"/>
      <c r="L85" s="150"/>
      <c r="M85" s="149">
        <v>1647.4</v>
      </c>
      <c r="N85" s="149">
        <f>M85-M84</f>
        <v>68.200000000000045</v>
      </c>
      <c r="O85" s="151">
        <v>0.55000000000000004</v>
      </c>
      <c r="P85" s="152">
        <f>(O84-O85)*E85</f>
        <v>7.6360000000000001</v>
      </c>
      <c r="Q85" s="152">
        <f>N85/P85</f>
        <v>8.9313776846516557</v>
      </c>
      <c r="R85" s="145" t="s">
        <v>69</v>
      </c>
      <c r="S85" s="204"/>
    </row>
    <row r="86" spans="2:19" ht="13.15" hidden="1" thickBot="1">
      <c r="B86" s="220" t="s">
        <v>14</v>
      </c>
      <c r="C86" s="147" t="s">
        <v>15</v>
      </c>
      <c r="D86" s="149" t="s">
        <v>48</v>
      </c>
      <c r="E86" s="146">
        <v>33.200000000000003</v>
      </c>
      <c r="F86" s="147"/>
      <c r="G86" s="148" t="s">
        <v>304</v>
      </c>
      <c r="H86" s="149">
        <v>60.35</v>
      </c>
      <c r="I86" s="149"/>
      <c r="J86" s="149"/>
      <c r="K86" s="149"/>
      <c r="L86" s="150"/>
      <c r="M86" s="149"/>
      <c r="N86" s="149"/>
      <c r="O86" s="151">
        <v>0.06</v>
      </c>
      <c r="P86" s="152"/>
      <c r="Q86" s="152"/>
      <c r="R86" s="145"/>
      <c r="S86" s="204"/>
    </row>
    <row r="87" spans="2:19" ht="13.15" hidden="1" thickBot="1">
      <c r="B87" s="220" t="s">
        <v>16</v>
      </c>
      <c r="C87" s="222" t="s">
        <v>17</v>
      </c>
      <c r="D87" s="149" t="s">
        <v>48</v>
      </c>
      <c r="E87" s="146">
        <v>33.200000000000003</v>
      </c>
      <c r="F87" s="147"/>
      <c r="G87" s="148" t="s">
        <v>306</v>
      </c>
      <c r="H87" s="149">
        <v>91.85</v>
      </c>
      <c r="I87" s="149">
        <f>H87-H86</f>
        <v>31.499999999999993</v>
      </c>
      <c r="J87" s="149">
        <f>(O87-O86)*E87</f>
        <v>31.208000000000002</v>
      </c>
      <c r="K87" s="149">
        <f>I87-J87</f>
        <v>0.29199999999999093</v>
      </c>
      <c r="L87" s="159">
        <f>C87+24-C86</f>
        <v>23.638194444444444</v>
      </c>
      <c r="M87" s="149"/>
      <c r="N87" s="149"/>
      <c r="O87" s="151">
        <v>1</v>
      </c>
      <c r="P87" s="152"/>
      <c r="Q87" s="152"/>
      <c r="R87" s="158" t="s">
        <v>151</v>
      </c>
      <c r="S87" s="204"/>
    </row>
    <row r="88" spans="2:19" ht="13.15" hidden="1" thickBot="1">
      <c r="B88" s="220" t="s">
        <v>16</v>
      </c>
      <c r="C88" s="147" t="s">
        <v>119</v>
      </c>
      <c r="D88" s="149" t="s">
        <v>48</v>
      </c>
      <c r="E88" s="146">
        <v>33.200000000000003</v>
      </c>
      <c r="F88" s="147" t="s">
        <v>58</v>
      </c>
      <c r="G88" s="148"/>
      <c r="H88" s="149"/>
      <c r="I88" s="149"/>
      <c r="J88" s="149"/>
      <c r="K88" s="149"/>
      <c r="L88" s="150"/>
      <c r="M88" s="149">
        <v>1726.9</v>
      </c>
      <c r="N88" s="149"/>
      <c r="O88" s="151">
        <v>1</v>
      </c>
      <c r="P88" s="152"/>
      <c r="Q88" s="152"/>
      <c r="R88" s="145"/>
      <c r="S88" s="204"/>
    </row>
    <row r="89" spans="2:19" ht="13.15" hidden="1" thickBot="1">
      <c r="B89" s="223" t="s">
        <v>16</v>
      </c>
      <c r="C89" s="182" t="s">
        <v>120</v>
      </c>
      <c r="D89" s="176" t="s">
        <v>48</v>
      </c>
      <c r="E89" s="181">
        <v>33.200000000000003</v>
      </c>
      <c r="F89" s="182" t="s">
        <v>59</v>
      </c>
      <c r="G89" s="183"/>
      <c r="H89" s="184"/>
      <c r="I89" s="184"/>
      <c r="J89" s="184"/>
      <c r="K89" s="184"/>
      <c r="L89" s="185"/>
      <c r="M89" s="184">
        <v>1826.6</v>
      </c>
      <c r="N89" s="184">
        <f>M89-M88</f>
        <v>99.699999999999818</v>
      </c>
      <c r="O89" s="186">
        <v>0.55000000000000004</v>
      </c>
      <c r="P89" s="187">
        <f>(O88-O89)*E89</f>
        <v>14.94</v>
      </c>
      <c r="Q89" s="187">
        <f>N89/P89</f>
        <v>6.6733601070950348</v>
      </c>
      <c r="R89" s="188" t="s">
        <v>153</v>
      </c>
      <c r="S89" s="207"/>
    </row>
    <row r="90" spans="2:19" ht="13.5" hidden="1" thickTop="1" thickBot="1">
      <c r="B90" s="219" t="s">
        <v>123</v>
      </c>
      <c r="C90" s="193" t="s">
        <v>124</v>
      </c>
      <c r="D90" s="195" t="s">
        <v>127</v>
      </c>
      <c r="E90" s="192">
        <v>30</v>
      </c>
      <c r="F90" s="193" t="s">
        <v>57</v>
      </c>
      <c r="G90" s="194"/>
      <c r="H90" s="195"/>
      <c r="I90" s="195"/>
      <c r="J90" s="195"/>
      <c r="K90" s="195"/>
      <c r="L90" s="196"/>
      <c r="M90" s="195">
        <v>0</v>
      </c>
      <c r="N90" s="195"/>
      <c r="O90" s="197">
        <v>0.97</v>
      </c>
      <c r="P90" s="198"/>
      <c r="Q90" s="198"/>
      <c r="R90" s="191"/>
      <c r="S90" s="203" t="s">
        <v>392</v>
      </c>
    </row>
    <row r="91" spans="2:19" ht="13.15" hidden="1" thickBot="1">
      <c r="B91" s="220" t="s">
        <v>123</v>
      </c>
      <c r="C91" s="147" t="s">
        <v>125</v>
      </c>
      <c r="D91" s="149" t="s">
        <v>126</v>
      </c>
      <c r="E91" s="146">
        <v>30</v>
      </c>
      <c r="F91" s="147" t="s">
        <v>55</v>
      </c>
      <c r="G91" s="148"/>
      <c r="H91" s="149"/>
      <c r="I91" s="149"/>
      <c r="J91" s="149"/>
      <c r="K91" s="149"/>
      <c r="L91" s="150"/>
      <c r="M91" s="149">
        <v>70.099999999999994</v>
      </c>
      <c r="N91" s="149">
        <f>M91-M90</f>
        <v>70.099999999999994</v>
      </c>
      <c r="O91" s="151">
        <v>0.61</v>
      </c>
      <c r="P91" s="152">
        <f>(O90-O91)*(E91-0)</f>
        <v>10.799999999999999</v>
      </c>
      <c r="Q91" s="156">
        <f>N91/P91</f>
        <v>6.4907407407407405</v>
      </c>
      <c r="R91" s="332" t="s">
        <v>179</v>
      </c>
      <c r="S91" s="333"/>
    </row>
    <row r="92" spans="2:19" ht="13.15" hidden="1" thickBot="1">
      <c r="B92" s="220" t="s">
        <v>123</v>
      </c>
      <c r="C92" s="147" t="s">
        <v>20</v>
      </c>
      <c r="D92" s="149" t="s">
        <v>127</v>
      </c>
      <c r="E92" s="146">
        <v>30</v>
      </c>
      <c r="F92" s="147"/>
      <c r="G92" s="148" t="s">
        <v>304</v>
      </c>
      <c r="H92" s="149">
        <v>91.85</v>
      </c>
      <c r="I92" s="149"/>
      <c r="J92" s="149"/>
      <c r="K92" s="149"/>
      <c r="L92" s="150"/>
      <c r="M92" s="149"/>
      <c r="N92" s="149"/>
      <c r="O92" s="151">
        <v>0.61</v>
      </c>
      <c r="P92" s="152"/>
      <c r="Q92" s="152"/>
      <c r="R92" s="145"/>
      <c r="S92" s="204"/>
    </row>
    <row r="93" spans="2:19" ht="13.15" hidden="1" thickBot="1">
      <c r="B93" s="220" t="s">
        <v>19</v>
      </c>
      <c r="C93" s="222" t="s">
        <v>21</v>
      </c>
      <c r="D93" s="149" t="s">
        <v>50</v>
      </c>
      <c r="E93" s="146">
        <v>30</v>
      </c>
      <c r="F93" s="147"/>
      <c r="G93" s="148" t="s">
        <v>306</v>
      </c>
      <c r="H93" s="149">
        <v>104.4</v>
      </c>
      <c r="I93" s="149">
        <f>H93-H92</f>
        <v>12.550000000000011</v>
      </c>
      <c r="J93" s="149">
        <f>(O93-O92)*E93</f>
        <v>11.700000000000001</v>
      </c>
      <c r="K93" s="149">
        <f>I93-J93</f>
        <v>0.8500000000000103</v>
      </c>
      <c r="L93" s="159">
        <f>C93+24-C92</f>
        <v>24.279166666666669</v>
      </c>
      <c r="M93" s="149"/>
      <c r="N93" s="149"/>
      <c r="O93" s="151">
        <v>1</v>
      </c>
      <c r="P93" s="152"/>
      <c r="Q93" s="152"/>
      <c r="R93" s="158" t="s">
        <v>151</v>
      </c>
      <c r="S93" s="204"/>
    </row>
    <row r="94" spans="2:19" ht="13.15" hidden="1" thickBot="1">
      <c r="B94" s="220" t="s">
        <v>19</v>
      </c>
      <c r="C94" s="147" t="s">
        <v>131</v>
      </c>
      <c r="D94" s="149" t="s">
        <v>50</v>
      </c>
      <c r="E94" s="146">
        <v>30</v>
      </c>
      <c r="F94" s="147" t="s">
        <v>58</v>
      </c>
      <c r="G94" s="148"/>
      <c r="H94" s="149"/>
      <c r="I94" s="149"/>
      <c r="J94" s="149"/>
      <c r="K94" s="149"/>
      <c r="L94" s="150"/>
      <c r="M94" s="149">
        <v>70.099999999999994</v>
      </c>
      <c r="N94" s="149"/>
      <c r="O94" s="151">
        <v>1</v>
      </c>
      <c r="P94" s="152"/>
      <c r="Q94" s="152"/>
      <c r="R94" s="145"/>
      <c r="S94" s="204"/>
    </row>
    <row r="95" spans="2:19" ht="13.15" hidden="1" thickBot="1">
      <c r="B95" s="220" t="s">
        <v>19</v>
      </c>
      <c r="C95" s="147" t="s">
        <v>132</v>
      </c>
      <c r="D95" s="149" t="s">
        <v>50</v>
      </c>
      <c r="E95" s="146">
        <v>30</v>
      </c>
      <c r="F95" s="147" t="s">
        <v>59</v>
      </c>
      <c r="G95" s="148"/>
      <c r="H95" s="149"/>
      <c r="I95" s="149"/>
      <c r="J95" s="149"/>
      <c r="K95" s="149"/>
      <c r="L95" s="150"/>
      <c r="M95" s="149">
        <v>139.69999999999999</v>
      </c>
      <c r="N95" s="149">
        <f>M95-M94</f>
        <v>69.599999999999994</v>
      </c>
      <c r="O95" s="151">
        <v>0.7</v>
      </c>
      <c r="P95" s="152">
        <f>(O94-O95)*(E95-0)</f>
        <v>9.0000000000000018</v>
      </c>
      <c r="Q95" s="152">
        <f>N95/P95</f>
        <v>7.7333333333333316</v>
      </c>
      <c r="R95" s="145" t="s">
        <v>69</v>
      </c>
      <c r="S95" s="204"/>
    </row>
    <row r="96" spans="2:19" ht="13.15" hidden="1" thickBot="1">
      <c r="B96" s="220" t="s">
        <v>19</v>
      </c>
      <c r="C96" s="147" t="s">
        <v>133</v>
      </c>
      <c r="D96" s="149" t="s">
        <v>50</v>
      </c>
      <c r="E96" s="146">
        <v>30</v>
      </c>
      <c r="F96" s="147"/>
      <c r="G96" s="148" t="s">
        <v>61</v>
      </c>
      <c r="H96" s="149">
        <v>0</v>
      </c>
      <c r="I96" s="149"/>
      <c r="J96" s="149"/>
      <c r="K96" s="149"/>
      <c r="L96" s="150"/>
      <c r="M96" s="149"/>
      <c r="N96" s="149"/>
      <c r="O96" s="151">
        <v>0.7</v>
      </c>
      <c r="P96" s="152"/>
      <c r="Q96" s="152"/>
      <c r="R96" s="145"/>
      <c r="S96" s="204"/>
    </row>
    <row r="97" spans="2:19" ht="13.15" hidden="1" thickBot="1">
      <c r="B97" s="221" t="s">
        <v>19</v>
      </c>
      <c r="C97" s="174" t="s">
        <v>134</v>
      </c>
      <c r="D97" s="176" t="s">
        <v>50</v>
      </c>
      <c r="E97" s="173">
        <v>30</v>
      </c>
      <c r="F97" s="174"/>
      <c r="G97" s="175" t="s">
        <v>62</v>
      </c>
      <c r="H97" s="176">
        <v>2.2999999999999998</v>
      </c>
      <c r="I97" s="176">
        <f>H97-H96</f>
        <v>2.2999999999999998</v>
      </c>
      <c r="J97" s="176">
        <f>(O97-O96)*E97</f>
        <v>3.0000000000000027</v>
      </c>
      <c r="K97" s="176">
        <f>I97-J97</f>
        <v>-0.70000000000000284</v>
      </c>
      <c r="L97" s="177">
        <f>C97-C96</f>
        <v>2.0833333333333259E-3</v>
      </c>
      <c r="M97" s="176"/>
      <c r="N97" s="176"/>
      <c r="O97" s="178">
        <v>0.8</v>
      </c>
      <c r="P97" s="179"/>
      <c r="Q97" s="179"/>
      <c r="R97" s="172"/>
      <c r="S97" s="205"/>
    </row>
    <row r="98" spans="2:19" ht="13.5" hidden="1" thickTop="1" thickBot="1">
      <c r="B98" s="219" t="s">
        <v>142</v>
      </c>
      <c r="C98" s="193" t="s">
        <v>137</v>
      </c>
      <c r="D98" s="195" t="s">
        <v>126</v>
      </c>
      <c r="E98" s="192">
        <v>30</v>
      </c>
      <c r="F98" s="193" t="s">
        <v>57</v>
      </c>
      <c r="G98" s="194"/>
      <c r="H98" s="195"/>
      <c r="I98" s="195"/>
      <c r="J98" s="195"/>
      <c r="K98" s="195"/>
      <c r="L98" s="196"/>
      <c r="M98" s="195">
        <v>10.199999999999999</v>
      </c>
      <c r="N98" s="195"/>
      <c r="O98" s="197">
        <v>0.68</v>
      </c>
      <c r="P98" s="198"/>
      <c r="Q98" s="198"/>
      <c r="R98" s="191"/>
      <c r="S98" s="203" t="s">
        <v>393</v>
      </c>
    </row>
    <row r="99" spans="2:19" ht="13.15" hidden="1" thickBot="1">
      <c r="B99" s="220" t="s">
        <v>142</v>
      </c>
      <c r="C99" s="147" t="s">
        <v>138</v>
      </c>
      <c r="D99" s="149" t="s">
        <v>126</v>
      </c>
      <c r="E99" s="146">
        <v>30</v>
      </c>
      <c r="F99" s="147" t="s">
        <v>55</v>
      </c>
      <c r="G99" s="148"/>
      <c r="H99" s="149"/>
      <c r="I99" s="149"/>
      <c r="J99" s="149"/>
      <c r="K99" s="149"/>
      <c r="L99" s="150"/>
      <c r="M99" s="149">
        <v>82.5</v>
      </c>
      <c r="N99" s="149">
        <f>M99-M98</f>
        <v>72.3</v>
      </c>
      <c r="O99" s="151">
        <v>0.27</v>
      </c>
      <c r="P99" s="152">
        <f>(O98-O99)*(E99-0)</f>
        <v>12.3</v>
      </c>
      <c r="Q99" s="152">
        <f>N99/P99</f>
        <v>5.8780487804878039</v>
      </c>
      <c r="R99" s="145" t="s">
        <v>69</v>
      </c>
      <c r="S99" s="204"/>
    </row>
    <row r="100" spans="2:19" ht="13.15" hidden="1" thickBot="1">
      <c r="B100" s="220" t="s">
        <v>142</v>
      </c>
      <c r="C100" s="147" t="s">
        <v>22</v>
      </c>
      <c r="D100" s="149" t="s">
        <v>126</v>
      </c>
      <c r="E100" s="146">
        <v>30</v>
      </c>
      <c r="F100" s="147"/>
      <c r="G100" s="148" t="s">
        <v>304</v>
      </c>
      <c r="H100" s="149">
        <v>104.4</v>
      </c>
      <c r="I100" s="149"/>
      <c r="J100" s="149"/>
      <c r="K100" s="149"/>
      <c r="L100" s="150"/>
      <c r="M100" s="149"/>
      <c r="N100" s="149"/>
      <c r="O100" s="151">
        <v>0.27</v>
      </c>
      <c r="P100" s="152"/>
      <c r="Q100" s="152"/>
      <c r="R100" s="145"/>
      <c r="S100" s="204"/>
    </row>
    <row r="101" spans="2:19" ht="13.15" hidden="1" thickBot="1">
      <c r="B101" s="220" t="s">
        <v>142</v>
      </c>
      <c r="C101" s="147" t="s">
        <v>23</v>
      </c>
      <c r="D101" s="149" t="s">
        <v>126</v>
      </c>
      <c r="E101" s="146">
        <v>30</v>
      </c>
      <c r="F101" s="147"/>
      <c r="G101" s="148" t="s">
        <v>306</v>
      </c>
      <c r="H101" s="149">
        <v>111.7</v>
      </c>
      <c r="I101" s="149">
        <f>H101-H100</f>
        <v>7.2999999999999972</v>
      </c>
      <c r="J101" s="149">
        <f>(O101-O100)*E101</f>
        <v>9.8999999999999986</v>
      </c>
      <c r="K101" s="153">
        <f>I101-J101</f>
        <v>-2.6000000000000014</v>
      </c>
      <c r="L101" s="150">
        <f>C101+24-C100</f>
        <v>24.111111111111114</v>
      </c>
      <c r="M101" s="149"/>
      <c r="N101" s="149"/>
      <c r="O101" s="151">
        <v>0.6</v>
      </c>
      <c r="P101" s="152"/>
      <c r="Q101" s="152"/>
      <c r="R101" s="158" t="s">
        <v>152</v>
      </c>
      <c r="S101" s="204"/>
    </row>
    <row r="102" spans="2:19" ht="13.15" hidden="1" thickBot="1">
      <c r="B102" s="220" t="s">
        <v>142</v>
      </c>
      <c r="C102" s="147" t="s">
        <v>139</v>
      </c>
      <c r="D102" s="149" t="s">
        <v>126</v>
      </c>
      <c r="E102" s="146">
        <v>30</v>
      </c>
      <c r="F102" s="147" t="s">
        <v>58</v>
      </c>
      <c r="G102" s="148"/>
      <c r="H102" s="149"/>
      <c r="I102" s="149"/>
      <c r="J102" s="149"/>
      <c r="K102" s="149"/>
      <c r="L102" s="150"/>
      <c r="M102" s="149">
        <v>82.5</v>
      </c>
      <c r="N102" s="149"/>
      <c r="O102" s="151">
        <v>0.6</v>
      </c>
      <c r="P102" s="152"/>
      <c r="Q102" s="152"/>
      <c r="R102" s="145"/>
      <c r="S102" s="204"/>
    </row>
    <row r="103" spans="2:19" ht="13.15" hidden="1" thickBot="1">
      <c r="B103" s="221" t="s">
        <v>142</v>
      </c>
      <c r="C103" s="174" t="s">
        <v>140</v>
      </c>
      <c r="D103" s="176" t="s">
        <v>126</v>
      </c>
      <c r="E103" s="173">
        <v>30</v>
      </c>
      <c r="F103" s="174" t="s">
        <v>59</v>
      </c>
      <c r="G103" s="175"/>
      <c r="H103" s="176"/>
      <c r="I103" s="176"/>
      <c r="J103" s="176"/>
      <c r="K103" s="176"/>
      <c r="L103" s="177"/>
      <c r="M103" s="176">
        <v>154.30000000000001</v>
      </c>
      <c r="N103" s="176">
        <f>M103-M102</f>
        <v>71.800000000000011</v>
      </c>
      <c r="O103" s="178">
        <v>0.21</v>
      </c>
      <c r="P103" s="179">
        <f>(O102-O103)*(E103-0)</f>
        <v>11.700000000000001</v>
      </c>
      <c r="Q103" s="179">
        <f>N103/P103</f>
        <v>6.1367521367521372</v>
      </c>
      <c r="R103" s="172" t="s">
        <v>69</v>
      </c>
      <c r="S103" s="205"/>
    </row>
    <row r="104" spans="2:19" ht="13.5" hidden="1" thickTop="1" thickBot="1">
      <c r="B104" s="219" t="s">
        <v>142</v>
      </c>
      <c r="C104" s="193" t="s">
        <v>144</v>
      </c>
      <c r="D104" s="195" t="s">
        <v>126</v>
      </c>
      <c r="E104" s="192">
        <v>30</v>
      </c>
      <c r="F104" s="193"/>
      <c r="G104" s="194" t="s">
        <v>210</v>
      </c>
      <c r="H104" s="195"/>
      <c r="I104" s="195"/>
      <c r="J104" s="195"/>
      <c r="K104" s="195"/>
      <c r="L104" s="196"/>
      <c r="M104" s="195"/>
      <c r="N104" s="195"/>
      <c r="O104" s="197">
        <v>0.97</v>
      </c>
      <c r="P104" s="198"/>
      <c r="Q104" s="198"/>
      <c r="R104" s="191"/>
      <c r="S104" s="203" t="s">
        <v>394</v>
      </c>
    </row>
    <row r="105" spans="2:19" ht="13.15" hidden="1" thickBot="1">
      <c r="B105" s="220" t="s">
        <v>142</v>
      </c>
      <c r="C105" s="147" t="s">
        <v>132</v>
      </c>
      <c r="D105" s="149" t="s">
        <v>126</v>
      </c>
      <c r="E105" s="146">
        <v>30</v>
      </c>
      <c r="F105" s="147"/>
      <c r="G105" s="148" t="s">
        <v>211</v>
      </c>
      <c r="H105" s="155" t="s">
        <v>160</v>
      </c>
      <c r="I105" s="149"/>
      <c r="J105" s="149"/>
      <c r="K105" s="149"/>
      <c r="L105" s="150"/>
      <c r="M105" s="149"/>
      <c r="N105" s="149"/>
      <c r="O105" s="151">
        <v>1</v>
      </c>
      <c r="P105" s="152"/>
      <c r="Q105" s="152"/>
      <c r="R105" s="154" t="s">
        <v>241</v>
      </c>
      <c r="S105" s="204"/>
    </row>
    <row r="106" spans="2:19" ht="13.15" hidden="1" thickBot="1">
      <c r="B106" s="220" t="s">
        <v>157</v>
      </c>
      <c r="C106" s="147" t="s">
        <v>158</v>
      </c>
      <c r="D106" s="149" t="s">
        <v>126</v>
      </c>
      <c r="E106" s="146">
        <v>30</v>
      </c>
      <c r="F106" s="147" t="s">
        <v>57</v>
      </c>
      <c r="G106" s="148"/>
      <c r="H106" s="149"/>
      <c r="I106" s="149"/>
      <c r="J106" s="149"/>
      <c r="K106" s="149"/>
      <c r="L106" s="150"/>
      <c r="M106" s="149">
        <v>154.30000000000001</v>
      </c>
      <c r="N106" s="149"/>
      <c r="O106" s="151">
        <v>1</v>
      </c>
      <c r="P106" s="152"/>
      <c r="Q106" s="152"/>
      <c r="R106" s="145"/>
      <c r="S106" s="204"/>
    </row>
    <row r="107" spans="2:19" ht="13.15" hidden="1" thickBot="1">
      <c r="B107" s="220" t="s">
        <v>157</v>
      </c>
      <c r="C107" s="147" t="s">
        <v>224</v>
      </c>
      <c r="D107" s="149" t="s">
        <v>126</v>
      </c>
      <c r="E107" s="146">
        <v>30</v>
      </c>
      <c r="F107" s="147" t="s">
        <v>147</v>
      </c>
      <c r="G107" s="148"/>
      <c r="H107" s="149"/>
      <c r="I107" s="149"/>
      <c r="J107" s="149"/>
      <c r="K107" s="149"/>
      <c r="L107" s="150"/>
      <c r="M107" s="149">
        <v>300.5</v>
      </c>
      <c r="N107" s="149">
        <f>M107-M106</f>
        <v>146.19999999999999</v>
      </c>
      <c r="O107" s="151">
        <v>0</v>
      </c>
      <c r="P107" s="152">
        <f>(O106-O107)*(E107-0)</f>
        <v>30</v>
      </c>
      <c r="Q107" s="161">
        <f>N107/P107</f>
        <v>4.8733333333333331</v>
      </c>
      <c r="R107" s="145" t="s">
        <v>60</v>
      </c>
      <c r="S107" s="204"/>
    </row>
    <row r="108" spans="2:19" ht="13.15" hidden="1" thickBot="1">
      <c r="B108" s="220" t="s">
        <v>157</v>
      </c>
      <c r="C108" s="147" t="s">
        <v>225</v>
      </c>
      <c r="D108" s="149" t="s">
        <v>126</v>
      </c>
      <c r="E108" s="146">
        <v>30</v>
      </c>
      <c r="F108" s="147"/>
      <c r="G108" s="148" t="s">
        <v>148</v>
      </c>
      <c r="H108" s="149">
        <v>0</v>
      </c>
      <c r="I108" s="149"/>
      <c r="J108" s="149"/>
      <c r="K108" s="149"/>
      <c r="L108" s="150"/>
      <c r="M108" s="149"/>
      <c r="N108" s="149"/>
      <c r="O108" s="151">
        <v>0</v>
      </c>
      <c r="P108" s="152"/>
      <c r="Q108" s="152"/>
      <c r="R108" s="145"/>
      <c r="S108" s="204"/>
    </row>
    <row r="109" spans="2:19" ht="13.15" hidden="1" thickBot="1">
      <c r="B109" s="220" t="s">
        <v>157</v>
      </c>
      <c r="C109" s="147" t="s">
        <v>226</v>
      </c>
      <c r="D109" s="149" t="s">
        <v>126</v>
      </c>
      <c r="E109" s="146">
        <v>30</v>
      </c>
      <c r="F109" s="147"/>
      <c r="G109" s="148" t="s">
        <v>149</v>
      </c>
      <c r="H109" s="149">
        <v>17.8</v>
      </c>
      <c r="I109" s="149">
        <f>H109-H108</f>
        <v>17.8</v>
      </c>
      <c r="J109" s="149">
        <f>(O109-O108)*E109</f>
        <v>24</v>
      </c>
      <c r="K109" s="153">
        <f>I109-J109</f>
        <v>-6.1999999999999993</v>
      </c>
      <c r="L109" s="150">
        <f>C109-C108</f>
        <v>2.0833333333333329E-2</v>
      </c>
      <c r="M109" s="149"/>
      <c r="N109" s="149"/>
      <c r="O109" s="151">
        <v>0.8</v>
      </c>
      <c r="P109" s="152"/>
      <c r="Q109" s="152"/>
      <c r="R109" s="158" t="s">
        <v>152</v>
      </c>
      <c r="S109" s="204"/>
    </row>
    <row r="110" spans="2:19" ht="13.15" hidden="1" thickBot="1">
      <c r="B110" s="220" t="s">
        <v>157</v>
      </c>
      <c r="C110" s="147" t="s">
        <v>227</v>
      </c>
      <c r="D110" s="149" t="s">
        <v>126</v>
      </c>
      <c r="E110" s="146">
        <v>30</v>
      </c>
      <c r="F110" s="147" t="s">
        <v>147</v>
      </c>
      <c r="G110" s="148"/>
      <c r="H110" s="149"/>
      <c r="I110" s="149"/>
      <c r="J110" s="149"/>
      <c r="K110" s="149"/>
      <c r="L110" s="150"/>
      <c r="M110" s="149">
        <v>300.5</v>
      </c>
      <c r="N110" s="149"/>
      <c r="O110" s="151">
        <v>0.8</v>
      </c>
      <c r="P110" s="152"/>
      <c r="Q110" s="152"/>
      <c r="R110" s="145"/>
      <c r="S110" s="204"/>
    </row>
    <row r="111" spans="2:19" ht="13.15" hidden="1" thickBot="1">
      <c r="B111" s="221" t="s">
        <v>156</v>
      </c>
      <c r="C111" s="174" t="s">
        <v>228</v>
      </c>
      <c r="D111" s="176" t="s">
        <v>126</v>
      </c>
      <c r="E111" s="173">
        <v>30</v>
      </c>
      <c r="F111" s="174" t="s">
        <v>167</v>
      </c>
      <c r="G111" s="175"/>
      <c r="H111" s="176"/>
      <c r="I111" s="176"/>
      <c r="J111" s="176"/>
      <c r="K111" s="176"/>
      <c r="L111" s="177"/>
      <c r="M111" s="176">
        <v>413.5</v>
      </c>
      <c r="N111" s="176">
        <f>M111-M110</f>
        <v>113</v>
      </c>
      <c r="O111" s="178">
        <v>0.11</v>
      </c>
      <c r="P111" s="179">
        <f>(O110-O111)*(E111-0)</f>
        <v>20.700000000000003</v>
      </c>
      <c r="Q111" s="189">
        <f>N111/P111</f>
        <v>5.4589371980676322</v>
      </c>
      <c r="R111" s="172" t="s">
        <v>60</v>
      </c>
      <c r="S111" s="205"/>
    </row>
    <row r="112" spans="2:19" ht="13.5" hidden="1" thickTop="1" thickBot="1">
      <c r="B112" s="219" t="s">
        <v>156</v>
      </c>
      <c r="C112" s="193" t="s">
        <v>159</v>
      </c>
      <c r="D112" s="195" t="s">
        <v>126</v>
      </c>
      <c r="E112" s="192">
        <v>30</v>
      </c>
      <c r="F112" s="193"/>
      <c r="G112" s="194" t="s">
        <v>212</v>
      </c>
      <c r="H112" s="195"/>
      <c r="I112" s="195"/>
      <c r="J112" s="195"/>
      <c r="K112" s="195"/>
      <c r="L112" s="196"/>
      <c r="M112" s="195">
        <v>437.2</v>
      </c>
      <c r="N112" s="195"/>
      <c r="O112" s="197">
        <v>7.0000000000000007E-2</v>
      </c>
      <c r="P112" s="198"/>
      <c r="Q112" s="199"/>
      <c r="R112" s="191"/>
      <c r="S112" s="203" t="s">
        <v>395</v>
      </c>
    </row>
    <row r="113" spans="2:19" ht="13.15" hidden="1" thickBot="1">
      <c r="B113" s="220" t="s">
        <v>155</v>
      </c>
      <c r="C113" s="147" t="s">
        <v>163</v>
      </c>
      <c r="D113" s="149" t="s">
        <v>126</v>
      </c>
      <c r="E113" s="146">
        <v>30</v>
      </c>
      <c r="F113" s="147"/>
      <c r="G113" s="148" t="s">
        <v>161</v>
      </c>
      <c r="H113" s="155" t="s">
        <v>160</v>
      </c>
      <c r="I113" s="149"/>
      <c r="J113" s="149"/>
      <c r="K113" s="149"/>
      <c r="L113" s="150"/>
      <c r="M113" s="149"/>
      <c r="N113" s="149"/>
      <c r="O113" s="151">
        <v>0.88</v>
      </c>
      <c r="P113" s="152"/>
      <c r="Q113" s="152"/>
      <c r="R113" s="154" t="s">
        <v>241</v>
      </c>
      <c r="S113" s="204"/>
    </row>
    <row r="114" spans="2:19" ht="13.15" hidden="1" thickBot="1">
      <c r="B114" s="220" t="s">
        <v>155</v>
      </c>
      <c r="C114" s="147" t="s">
        <v>164</v>
      </c>
      <c r="D114" s="149" t="s">
        <v>126</v>
      </c>
      <c r="E114" s="146">
        <v>30</v>
      </c>
      <c r="F114" s="147"/>
      <c r="G114" s="148" t="s">
        <v>162</v>
      </c>
      <c r="H114" s="155" t="s">
        <v>160</v>
      </c>
      <c r="I114" s="149"/>
      <c r="J114" s="149"/>
      <c r="K114" s="149"/>
      <c r="L114" s="150"/>
      <c r="M114" s="149"/>
      <c r="N114" s="149"/>
      <c r="O114" s="151">
        <v>0.97</v>
      </c>
      <c r="P114" s="152"/>
      <c r="Q114" s="152"/>
      <c r="R114" s="154" t="s">
        <v>241</v>
      </c>
      <c r="S114" s="204"/>
    </row>
    <row r="115" spans="2:19" ht="13.15" hidden="1" thickBot="1">
      <c r="B115" s="220" t="s">
        <v>155</v>
      </c>
      <c r="C115" s="147" t="s">
        <v>169</v>
      </c>
      <c r="D115" s="149" t="s">
        <v>126</v>
      </c>
      <c r="E115" s="146">
        <v>30</v>
      </c>
      <c r="F115" s="147" t="s">
        <v>166</v>
      </c>
      <c r="G115" s="148"/>
      <c r="H115" s="149"/>
      <c r="I115" s="149"/>
      <c r="J115" s="149"/>
      <c r="K115" s="149"/>
      <c r="L115" s="150"/>
      <c r="M115" s="149">
        <v>437.2</v>
      </c>
      <c r="N115" s="149"/>
      <c r="O115" s="157">
        <v>0.97</v>
      </c>
      <c r="P115" s="152"/>
      <c r="Q115" s="152"/>
      <c r="R115" s="145" t="s">
        <v>178</v>
      </c>
      <c r="S115" s="204"/>
    </row>
    <row r="116" spans="2:19" ht="13.15" hidden="1" thickBot="1">
      <c r="B116" s="221" t="s">
        <v>155</v>
      </c>
      <c r="C116" s="174" t="s">
        <v>168</v>
      </c>
      <c r="D116" s="176" t="s">
        <v>126</v>
      </c>
      <c r="E116" s="173">
        <v>30</v>
      </c>
      <c r="F116" s="174" t="s">
        <v>165</v>
      </c>
      <c r="G116" s="175"/>
      <c r="H116" s="176"/>
      <c r="I116" s="176"/>
      <c r="J116" s="176"/>
      <c r="K116" s="176"/>
      <c r="L116" s="177"/>
      <c r="M116" s="176">
        <v>656</v>
      </c>
      <c r="N116" s="176">
        <f>M116-M115</f>
        <v>218.8</v>
      </c>
      <c r="O116" s="190">
        <v>0.02</v>
      </c>
      <c r="P116" s="179">
        <f>(O115-O116)*(E116-0)</f>
        <v>28.5</v>
      </c>
      <c r="Q116" s="189">
        <f>N116/P116</f>
        <v>7.6771929824561411</v>
      </c>
      <c r="R116" s="172" t="s">
        <v>177</v>
      </c>
      <c r="S116" s="205"/>
    </row>
    <row r="117" spans="2:19" ht="13.5" hidden="1" thickTop="1" thickBot="1">
      <c r="B117" s="219" t="s">
        <v>172</v>
      </c>
      <c r="C117" s="193" t="s">
        <v>171</v>
      </c>
      <c r="D117" s="195" t="s">
        <v>126</v>
      </c>
      <c r="E117" s="192">
        <v>30</v>
      </c>
      <c r="F117" s="193"/>
      <c r="G117" s="194" t="s">
        <v>213</v>
      </c>
      <c r="H117" s="195"/>
      <c r="I117" s="195"/>
      <c r="J117" s="195"/>
      <c r="K117" s="195"/>
      <c r="L117" s="196"/>
      <c r="M117" s="195">
        <v>662.5</v>
      </c>
      <c r="N117" s="195"/>
      <c r="O117" s="197">
        <v>0</v>
      </c>
      <c r="P117" s="198"/>
      <c r="Q117" s="198"/>
      <c r="R117" s="191"/>
      <c r="S117" s="203" t="s">
        <v>396</v>
      </c>
    </row>
    <row r="118" spans="2:19" ht="13.15" hidden="1" thickBot="1">
      <c r="B118" s="220" t="s">
        <v>172</v>
      </c>
      <c r="C118" s="147" t="s">
        <v>173</v>
      </c>
      <c r="D118" s="149" t="s">
        <v>126</v>
      </c>
      <c r="E118" s="146">
        <v>30</v>
      </c>
      <c r="F118" s="147"/>
      <c r="G118" s="148" t="s">
        <v>214</v>
      </c>
      <c r="H118" s="155" t="s">
        <v>160</v>
      </c>
      <c r="I118" s="149"/>
      <c r="J118" s="149"/>
      <c r="K118" s="149"/>
      <c r="L118" s="150"/>
      <c r="M118" s="149"/>
      <c r="N118" s="149"/>
      <c r="O118" s="151">
        <v>0.72</v>
      </c>
      <c r="P118" s="152"/>
      <c r="Q118" s="152"/>
      <c r="R118" s="145" t="s">
        <v>208</v>
      </c>
      <c r="S118" s="204"/>
    </row>
    <row r="119" spans="2:19" ht="13.15" hidden="1" thickBot="1">
      <c r="B119" s="220" t="s">
        <v>172</v>
      </c>
      <c r="C119" s="147" t="s">
        <v>192</v>
      </c>
      <c r="D119" s="149" t="s">
        <v>126</v>
      </c>
      <c r="E119" s="146">
        <v>30</v>
      </c>
      <c r="F119" s="147"/>
      <c r="G119" s="148" t="s">
        <v>175</v>
      </c>
      <c r="H119" s="155" t="s">
        <v>160</v>
      </c>
      <c r="I119" s="149"/>
      <c r="J119" s="149"/>
      <c r="K119" s="149"/>
      <c r="L119" s="150"/>
      <c r="M119" s="149">
        <v>663.3</v>
      </c>
      <c r="N119" s="149"/>
      <c r="O119" s="151">
        <v>0.72</v>
      </c>
      <c r="P119" s="152"/>
      <c r="Q119" s="152"/>
      <c r="R119" s="154" t="s">
        <v>241</v>
      </c>
      <c r="S119" s="204"/>
    </row>
    <row r="120" spans="2:19" ht="13.15" hidden="1" thickBot="1">
      <c r="B120" s="220" t="s">
        <v>172</v>
      </c>
      <c r="C120" s="147" t="s">
        <v>191</v>
      </c>
      <c r="D120" s="149" t="s">
        <v>126</v>
      </c>
      <c r="E120" s="146">
        <v>30</v>
      </c>
      <c r="F120" s="147"/>
      <c r="G120" s="148" t="s">
        <v>189</v>
      </c>
      <c r="H120" s="149"/>
      <c r="I120" s="149"/>
      <c r="J120" s="149"/>
      <c r="K120" s="149"/>
      <c r="L120" s="150">
        <v>30.020833333333332</v>
      </c>
      <c r="M120" s="149"/>
      <c r="N120" s="149"/>
      <c r="O120" s="151">
        <v>0.97</v>
      </c>
      <c r="P120" s="152"/>
      <c r="Q120" s="152"/>
      <c r="R120" s="145"/>
      <c r="S120" s="204"/>
    </row>
    <row r="121" spans="2:19" ht="13.15" hidden="1" thickBot="1">
      <c r="B121" s="220" t="s">
        <v>172</v>
      </c>
      <c r="C121" s="147" t="s">
        <v>193</v>
      </c>
      <c r="D121" s="149" t="s">
        <v>126</v>
      </c>
      <c r="E121" s="146">
        <v>30</v>
      </c>
      <c r="F121" s="147"/>
      <c r="G121" s="148" t="s">
        <v>190</v>
      </c>
      <c r="H121" s="149"/>
      <c r="I121" s="149"/>
      <c r="J121" s="149"/>
      <c r="K121" s="149"/>
      <c r="L121" s="150">
        <v>1.0208333333333333</v>
      </c>
      <c r="M121" s="149"/>
      <c r="N121" s="149"/>
      <c r="O121" s="151">
        <v>1</v>
      </c>
      <c r="P121" s="152"/>
      <c r="Q121" s="152"/>
      <c r="R121" s="145"/>
      <c r="S121" s="204"/>
    </row>
    <row r="122" spans="2:19" ht="13.15" hidden="1" thickBot="1">
      <c r="B122" s="220" t="s">
        <v>172</v>
      </c>
      <c r="C122" s="147" t="s">
        <v>194</v>
      </c>
      <c r="D122" s="149" t="s">
        <v>126</v>
      </c>
      <c r="E122" s="146">
        <v>30</v>
      </c>
      <c r="F122" s="147" t="s">
        <v>176</v>
      </c>
      <c r="G122" s="148"/>
      <c r="H122" s="149"/>
      <c r="I122" s="149"/>
      <c r="J122" s="149"/>
      <c r="K122" s="149"/>
      <c r="L122" s="150"/>
      <c r="M122" s="149">
        <v>663.3</v>
      </c>
      <c r="N122" s="149"/>
      <c r="O122" s="151">
        <v>1</v>
      </c>
      <c r="P122" s="152"/>
      <c r="Q122" s="152"/>
      <c r="R122" s="145"/>
      <c r="S122" s="204"/>
    </row>
    <row r="123" spans="2:19" ht="13.15" hidden="1" thickBot="1">
      <c r="B123" s="220" t="s">
        <v>172</v>
      </c>
      <c r="C123" s="147" t="s">
        <v>195</v>
      </c>
      <c r="D123" s="149" t="s">
        <v>126</v>
      </c>
      <c r="E123" s="146">
        <v>30</v>
      </c>
      <c r="F123" s="147" t="s">
        <v>180</v>
      </c>
      <c r="G123" s="148"/>
      <c r="H123" s="149"/>
      <c r="I123" s="149"/>
      <c r="J123" s="149"/>
      <c r="K123" s="149"/>
      <c r="L123" s="150"/>
      <c r="M123" s="149">
        <v>813.6</v>
      </c>
      <c r="N123" s="149">
        <f>M123-M122</f>
        <v>150.30000000000007</v>
      </c>
      <c r="O123" s="151">
        <v>0.19</v>
      </c>
      <c r="P123" s="152">
        <f>(O122-O123)*(E123-0)</f>
        <v>24.3</v>
      </c>
      <c r="Q123" s="161">
        <f>N123/P123</f>
        <v>6.1851851851851878</v>
      </c>
      <c r="R123" s="145" t="s">
        <v>69</v>
      </c>
      <c r="S123" s="204"/>
    </row>
    <row r="124" spans="2:19" ht="13.15" hidden="1" thickBot="1">
      <c r="B124" s="220" t="s">
        <v>172</v>
      </c>
      <c r="C124" s="147" t="s">
        <v>197</v>
      </c>
      <c r="D124" s="149" t="s">
        <v>126</v>
      </c>
      <c r="E124" s="146">
        <v>30</v>
      </c>
      <c r="F124" s="147"/>
      <c r="G124" s="148" t="s">
        <v>181</v>
      </c>
      <c r="H124" s="149"/>
      <c r="I124" s="149"/>
      <c r="J124" s="149"/>
      <c r="K124" s="149"/>
      <c r="L124" s="150"/>
      <c r="M124" s="149"/>
      <c r="N124" s="149"/>
      <c r="O124" s="151">
        <v>0.188</v>
      </c>
      <c r="P124" s="152"/>
      <c r="Q124" s="152"/>
      <c r="R124" s="145"/>
      <c r="S124" s="204"/>
    </row>
    <row r="125" spans="2:19" ht="13.15" hidden="1" thickBot="1">
      <c r="B125" s="220" t="s">
        <v>172</v>
      </c>
      <c r="C125" s="147" t="s">
        <v>196</v>
      </c>
      <c r="D125" s="149" t="s">
        <v>126</v>
      </c>
      <c r="E125" s="146">
        <v>30</v>
      </c>
      <c r="F125" s="147"/>
      <c r="G125" s="148" t="s">
        <v>182</v>
      </c>
      <c r="H125" s="155" t="s">
        <v>160</v>
      </c>
      <c r="I125" s="149"/>
      <c r="J125" s="149"/>
      <c r="K125" s="149"/>
      <c r="L125" s="150">
        <f>C125-C124</f>
        <v>2.0833333333333259E-2</v>
      </c>
      <c r="M125" s="149"/>
      <c r="N125" s="149"/>
      <c r="O125" s="151">
        <v>0.76800000000000002</v>
      </c>
      <c r="P125" s="152"/>
      <c r="Q125" s="152"/>
      <c r="R125" s="154" t="s">
        <v>241</v>
      </c>
      <c r="S125" s="204"/>
    </row>
    <row r="126" spans="2:19" ht="13.15" hidden="1" thickBot="1">
      <c r="B126" s="220" t="s">
        <v>172</v>
      </c>
      <c r="C126" s="147" t="s">
        <v>198</v>
      </c>
      <c r="D126" s="149" t="s">
        <v>126</v>
      </c>
      <c r="E126" s="146">
        <v>30</v>
      </c>
      <c r="F126" s="147"/>
      <c r="G126" s="148" t="s">
        <v>183</v>
      </c>
      <c r="H126" s="155" t="s">
        <v>160</v>
      </c>
      <c r="I126" s="149"/>
      <c r="J126" s="149"/>
      <c r="K126" s="149"/>
      <c r="L126" s="150">
        <v>21.01511574074074</v>
      </c>
      <c r="M126" s="149"/>
      <c r="N126" s="149"/>
      <c r="O126" s="151">
        <v>0.97599999999999998</v>
      </c>
      <c r="P126" s="152"/>
      <c r="Q126" s="152"/>
      <c r="R126" s="154" t="s">
        <v>241</v>
      </c>
      <c r="S126" s="204"/>
    </row>
    <row r="127" spans="2:19" ht="13.15" hidden="1" thickBot="1">
      <c r="B127" s="220" t="s">
        <v>172</v>
      </c>
      <c r="C127" s="147" t="s">
        <v>199</v>
      </c>
      <c r="D127" s="149" t="s">
        <v>126</v>
      </c>
      <c r="E127" s="146">
        <v>30</v>
      </c>
      <c r="F127" s="147" t="s">
        <v>184</v>
      </c>
      <c r="G127" s="148"/>
      <c r="H127" s="149"/>
      <c r="I127" s="149"/>
      <c r="J127" s="149"/>
      <c r="K127" s="149"/>
      <c r="L127" s="150"/>
      <c r="M127" s="149">
        <v>813.6</v>
      </c>
      <c r="N127" s="149"/>
      <c r="O127" s="151">
        <v>0.97599999999999998</v>
      </c>
      <c r="P127" s="152"/>
      <c r="Q127" s="152"/>
      <c r="R127" s="145"/>
      <c r="S127" s="204"/>
    </row>
    <row r="128" spans="2:19" ht="13.15" hidden="1" thickBot="1">
      <c r="B128" s="220" t="s">
        <v>200</v>
      </c>
      <c r="C128" s="147" t="s">
        <v>229</v>
      </c>
      <c r="D128" s="149" t="s">
        <v>126</v>
      </c>
      <c r="E128" s="146">
        <v>30</v>
      </c>
      <c r="F128" s="147" t="s">
        <v>185</v>
      </c>
      <c r="G128" s="148"/>
      <c r="H128" s="149"/>
      <c r="I128" s="149"/>
      <c r="J128" s="149"/>
      <c r="K128" s="149"/>
      <c r="L128" s="150"/>
      <c r="M128" s="149">
        <v>1015</v>
      </c>
      <c r="N128" s="149">
        <f>M128-M127</f>
        <v>201.39999999999998</v>
      </c>
      <c r="O128" s="151">
        <v>0.02</v>
      </c>
      <c r="P128" s="152">
        <f>(O127-O128)*(E128-0)</f>
        <v>28.68</v>
      </c>
      <c r="Q128" s="161">
        <f>N128/P128</f>
        <v>7.0223152022315194</v>
      </c>
      <c r="R128" s="145" t="s">
        <v>69</v>
      </c>
      <c r="S128" s="204"/>
    </row>
    <row r="129" spans="1:19" ht="13.15" hidden="1" thickBot="1">
      <c r="B129" s="220" t="s">
        <v>200</v>
      </c>
      <c r="C129" s="147" t="s">
        <v>229</v>
      </c>
      <c r="D129" s="149" t="s">
        <v>126</v>
      </c>
      <c r="E129" s="146">
        <v>30</v>
      </c>
      <c r="F129" s="147"/>
      <c r="G129" s="148" t="s">
        <v>186</v>
      </c>
      <c r="H129" s="149">
        <v>0</v>
      </c>
      <c r="I129" s="149"/>
      <c r="J129" s="149"/>
      <c r="K129" s="149"/>
      <c r="L129" s="150"/>
      <c r="M129" s="149"/>
      <c r="N129" s="149"/>
      <c r="O129" s="151">
        <v>0.02</v>
      </c>
      <c r="P129" s="152"/>
      <c r="Q129" s="152"/>
      <c r="R129" s="145"/>
      <c r="S129" s="204"/>
    </row>
    <row r="130" spans="1:19" ht="13.15" hidden="1" thickBot="1">
      <c r="B130" s="220" t="s">
        <v>200</v>
      </c>
      <c r="C130" s="147" t="s">
        <v>230</v>
      </c>
      <c r="D130" s="149" t="s">
        <v>126</v>
      </c>
      <c r="E130" s="146">
        <v>30</v>
      </c>
      <c r="F130" s="147"/>
      <c r="G130" s="148" t="s">
        <v>187</v>
      </c>
      <c r="H130" s="149">
        <v>13.4</v>
      </c>
      <c r="I130" s="149">
        <f>H130-H129</f>
        <v>13.4</v>
      </c>
      <c r="J130" s="149">
        <f>(O130-O129)*E130</f>
        <v>17.7</v>
      </c>
      <c r="K130" s="153">
        <f>I130-J130</f>
        <v>-4.2999999999999989</v>
      </c>
      <c r="L130" s="150">
        <v>30.020833333333332</v>
      </c>
      <c r="M130" s="149"/>
      <c r="N130" s="149"/>
      <c r="O130" s="151">
        <v>0.61</v>
      </c>
      <c r="P130" s="152"/>
      <c r="Q130" s="152"/>
      <c r="R130" s="145"/>
      <c r="S130" s="204"/>
    </row>
    <row r="131" spans="1:19" ht="13.15" hidden="1" thickBot="1">
      <c r="B131" s="220" t="s">
        <v>200</v>
      </c>
      <c r="C131" s="147" t="s">
        <v>231</v>
      </c>
      <c r="D131" s="149" t="s">
        <v>126</v>
      </c>
      <c r="E131" s="146">
        <v>30</v>
      </c>
      <c r="F131" s="147" t="s">
        <v>188</v>
      </c>
      <c r="G131" s="148"/>
      <c r="H131" s="149"/>
      <c r="I131" s="149"/>
      <c r="J131" s="149"/>
      <c r="K131" s="149"/>
      <c r="L131" s="150"/>
      <c r="M131" s="149">
        <v>1015</v>
      </c>
      <c r="N131" s="149"/>
      <c r="O131" s="151">
        <v>0.61</v>
      </c>
      <c r="P131" s="152"/>
      <c r="Q131" s="152"/>
      <c r="R131" s="145"/>
      <c r="S131" s="204"/>
    </row>
    <row r="132" spans="1:19" ht="13.15" hidden="1" thickBot="1">
      <c r="B132" s="221" t="s">
        <v>200</v>
      </c>
      <c r="C132" s="174" t="s">
        <v>232</v>
      </c>
      <c r="D132" s="176" t="s">
        <v>126</v>
      </c>
      <c r="E132" s="173">
        <v>30</v>
      </c>
      <c r="F132" s="174" t="s">
        <v>59</v>
      </c>
      <c r="G132" s="175"/>
      <c r="H132" s="176"/>
      <c r="I132" s="176"/>
      <c r="J132" s="176"/>
      <c r="K132" s="176"/>
      <c r="L132" s="177"/>
      <c r="M132" s="176">
        <v>1056.9000000000001</v>
      </c>
      <c r="N132" s="176">
        <f>M132-M131</f>
        <v>41.900000000000091</v>
      </c>
      <c r="O132" s="178">
        <v>0.4</v>
      </c>
      <c r="P132" s="179">
        <f>(O131-O132)*(E132-0)</f>
        <v>6.2999999999999989</v>
      </c>
      <c r="Q132" s="189">
        <f>N132/P132</f>
        <v>6.6507936507936662</v>
      </c>
      <c r="R132" s="172" t="s">
        <v>69</v>
      </c>
      <c r="S132" s="205"/>
    </row>
    <row r="133" spans="1:19" ht="13.5" hidden="1" thickTop="1" thickBot="1">
      <c r="B133" s="219" t="s">
        <v>200</v>
      </c>
      <c r="C133" s="193" t="s">
        <v>232</v>
      </c>
      <c r="D133" s="195" t="s">
        <v>126</v>
      </c>
      <c r="E133" s="192">
        <v>30</v>
      </c>
      <c r="F133" s="193" t="s">
        <v>57</v>
      </c>
      <c r="G133" s="194"/>
      <c r="H133" s="195"/>
      <c r="I133" s="195"/>
      <c r="J133" s="195"/>
      <c r="K133" s="195"/>
      <c r="L133" s="196"/>
      <c r="M133" s="195">
        <v>1056.9000000000001</v>
      </c>
      <c r="N133" s="195"/>
      <c r="O133" s="197">
        <v>0.4</v>
      </c>
      <c r="P133" s="198"/>
      <c r="Q133" s="198"/>
      <c r="R133" s="191"/>
      <c r="S133" s="203" t="s">
        <v>397</v>
      </c>
    </row>
    <row r="134" spans="1:19" ht="13.15" hidden="1" thickBot="1">
      <c r="B134" s="220" t="s">
        <v>200</v>
      </c>
      <c r="C134" s="147" t="s">
        <v>233</v>
      </c>
      <c r="D134" s="149" t="s">
        <v>126</v>
      </c>
      <c r="E134" s="146">
        <v>30</v>
      </c>
      <c r="F134" s="147" t="s">
        <v>55</v>
      </c>
      <c r="G134" s="148"/>
      <c r="H134" s="149"/>
      <c r="I134" s="149"/>
      <c r="J134" s="149"/>
      <c r="K134" s="149"/>
      <c r="L134" s="150"/>
      <c r="M134" s="149">
        <v>1123.5</v>
      </c>
      <c r="N134" s="149">
        <f>M134-M133</f>
        <v>66.599999999999909</v>
      </c>
      <c r="O134" s="157">
        <v>0.08</v>
      </c>
      <c r="P134" s="152">
        <f>(O133-O134)*(E134-0)</f>
        <v>9.6</v>
      </c>
      <c r="Q134" s="161">
        <f>N134/P134</f>
        <v>6.9374999999999911</v>
      </c>
      <c r="R134" s="145" t="s">
        <v>69</v>
      </c>
      <c r="S134" s="204"/>
    </row>
    <row r="135" spans="1:19" ht="13.15" hidden="1" thickBot="1">
      <c r="B135" s="220" t="s">
        <v>24</v>
      </c>
      <c r="C135" s="147" t="s">
        <v>25</v>
      </c>
      <c r="D135" s="149" t="s">
        <v>50</v>
      </c>
      <c r="E135" s="146">
        <v>30</v>
      </c>
      <c r="F135" s="147"/>
      <c r="G135" s="148" t="s">
        <v>304</v>
      </c>
      <c r="H135" s="149">
        <v>111.7</v>
      </c>
      <c r="I135" s="149"/>
      <c r="J135" s="149"/>
      <c r="K135" s="149"/>
      <c r="L135" s="150"/>
      <c r="M135" s="149"/>
      <c r="N135" s="149"/>
      <c r="O135" s="157">
        <v>0.08</v>
      </c>
      <c r="P135" s="152"/>
      <c r="Q135" s="152"/>
      <c r="R135" s="160" t="s">
        <v>203</v>
      </c>
      <c r="S135" s="204"/>
    </row>
    <row r="136" spans="1:19" ht="13.15" hidden="1" thickBot="1">
      <c r="B136" s="220" t="s">
        <v>24</v>
      </c>
      <c r="C136" s="147" t="s">
        <v>202</v>
      </c>
      <c r="D136" s="149" t="s">
        <v>50</v>
      </c>
      <c r="E136" s="146">
        <v>30</v>
      </c>
      <c r="F136" s="147"/>
      <c r="G136" s="148" t="s">
        <v>307</v>
      </c>
      <c r="H136" s="149">
        <v>136.4</v>
      </c>
      <c r="I136" s="149">
        <f>H136-H135</f>
        <v>24.700000000000003</v>
      </c>
      <c r="J136" s="149">
        <f>(O136-O135)*E136</f>
        <v>25.8</v>
      </c>
      <c r="K136" s="162">
        <f>I136-J136</f>
        <v>-1.0999999999999979</v>
      </c>
      <c r="L136" s="150"/>
      <c r="M136" s="149"/>
      <c r="N136" s="149"/>
      <c r="O136" s="163">
        <v>0.94</v>
      </c>
      <c r="P136" s="152"/>
      <c r="Q136" s="152"/>
      <c r="R136" s="160"/>
      <c r="S136" s="204"/>
    </row>
    <row r="137" spans="1:19" ht="13.15" hidden="1" thickBot="1">
      <c r="B137" s="220" t="s">
        <v>24</v>
      </c>
      <c r="C137" s="147" t="s">
        <v>26</v>
      </c>
      <c r="D137" s="149" t="s">
        <v>50</v>
      </c>
      <c r="E137" s="146">
        <v>30</v>
      </c>
      <c r="F137" s="147"/>
      <c r="G137" s="148" t="s">
        <v>306</v>
      </c>
      <c r="H137" s="149">
        <v>140.4</v>
      </c>
      <c r="I137" s="149">
        <f>H137-H135</f>
        <v>28.700000000000003</v>
      </c>
      <c r="J137" s="149">
        <f>(O137-O135)*E137</f>
        <v>27.6</v>
      </c>
      <c r="K137" s="162">
        <f>I137-J137</f>
        <v>1.1000000000000014</v>
      </c>
      <c r="L137" s="150">
        <f>C137-C135</f>
        <v>0.47916666666666674</v>
      </c>
      <c r="M137" s="149"/>
      <c r="N137" s="149"/>
      <c r="O137" s="151">
        <v>1</v>
      </c>
      <c r="P137" s="152"/>
      <c r="Q137" s="152"/>
      <c r="R137" s="145"/>
      <c r="S137" s="204"/>
    </row>
    <row r="138" spans="1:19" ht="13.15" hidden="1" thickBot="1">
      <c r="B138" s="220" t="s">
        <v>24</v>
      </c>
      <c r="C138" s="147" t="s">
        <v>205</v>
      </c>
      <c r="D138" s="149" t="s">
        <v>50</v>
      </c>
      <c r="E138" s="146">
        <v>30</v>
      </c>
      <c r="F138" s="147" t="s">
        <v>58</v>
      </c>
      <c r="G138" s="148"/>
      <c r="H138" s="149"/>
      <c r="I138" s="149"/>
      <c r="J138" s="149"/>
      <c r="K138" s="149"/>
      <c r="L138" s="150"/>
      <c r="M138" s="149">
        <v>1123.5</v>
      </c>
      <c r="N138" s="149"/>
      <c r="O138" s="151">
        <v>1</v>
      </c>
      <c r="P138" s="152"/>
      <c r="Q138" s="152"/>
      <c r="R138" s="145"/>
      <c r="S138" s="204"/>
    </row>
    <row r="139" spans="1:19" ht="13.15" hidden="1" thickBot="1">
      <c r="B139" s="224" t="s">
        <v>24</v>
      </c>
      <c r="C139" s="210" t="s">
        <v>206</v>
      </c>
      <c r="D139" s="212" t="s">
        <v>50</v>
      </c>
      <c r="E139" s="209">
        <v>30</v>
      </c>
      <c r="F139" s="210" t="s">
        <v>207</v>
      </c>
      <c r="G139" s="211"/>
      <c r="H139" s="212"/>
      <c r="I139" s="212"/>
      <c r="J139" s="212"/>
      <c r="K139" s="212"/>
      <c r="L139" s="213"/>
      <c r="M139" s="212">
        <v>1196</v>
      </c>
      <c r="N139" s="212">
        <f>M139-M138</f>
        <v>72.5</v>
      </c>
      <c r="O139" s="214">
        <v>0.56000000000000005</v>
      </c>
      <c r="P139" s="215">
        <f>(O138-O139)*(E139-0)</f>
        <v>13.2</v>
      </c>
      <c r="Q139" s="216">
        <f>N139/P139</f>
        <v>5.4924242424242431</v>
      </c>
      <c r="R139" s="208" t="s">
        <v>204</v>
      </c>
      <c r="S139" s="217"/>
    </row>
    <row r="140" spans="1:19" ht="13.15" hidden="1" thickBot="1">
      <c r="A140" s="107" t="s">
        <v>315</v>
      </c>
      <c r="B140" s="106" t="s">
        <v>27</v>
      </c>
      <c r="C140" s="106" t="s">
        <v>28</v>
      </c>
      <c r="D140" s="107" t="s">
        <v>49</v>
      </c>
      <c r="E140" s="108">
        <v>16</v>
      </c>
      <c r="G140" s="144" t="s">
        <v>304</v>
      </c>
      <c r="H140" s="114">
        <v>142.69999999999999</v>
      </c>
    </row>
    <row r="141" spans="1:19" ht="13.15" hidden="1" thickBot="1">
      <c r="A141" s="107" t="s">
        <v>315</v>
      </c>
      <c r="B141" s="106" t="s">
        <v>27</v>
      </c>
      <c r="C141" s="106" t="s">
        <v>29</v>
      </c>
      <c r="D141" s="107" t="s">
        <v>49</v>
      </c>
      <c r="E141" s="108">
        <v>16</v>
      </c>
      <c r="G141" s="144" t="s">
        <v>306</v>
      </c>
      <c r="H141" s="114">
        <v>156.4</v>
      </c>
    </row>
    <row r="142" spans="1:19" ht="13.15" hidden="1" thickBot="1">
      <c r="A142" s="107" t="s">
        <v>315</v>
      </c>
      <c r="B142" s="106" t="s">
        <v>30</v>
      </c>
      <c r="C142" s="106" t="s">
        <v>31</v>
      </c>
      <c r="D142" s="107" t="s">
        <v>51</v>
      </c>
      <c r="G142" s="144" t="s">
        <v>304</v>
      </c>
      <c r="H142" s="114">
        <v>156.5</v>
      </c>
    </row>
    <row r="143" spans="1:19" ht="13.15" hidden="1" thickBot="1">
      <c r="A143" s="107" t="s">
        <v>316</v>
      </c>
      <c r="B143" s="106" t="s">
        <v>32</v>
      </c>
      <c r="C143" s="106" t="s">
        <v>33</v>
      </c>
      <c r="D143" s="107" t="s">
        <v>51</v>
      </c>
      <c r="G143" s="144" t="s">
        <v>306</v>
      </c>
      <c r="H143" s="114">
        <v>169.25</v>
      </c>
    </row>
    <row r="144" spans="1:19" ht="13.15" hidden="1" thickBot="1">
      <c r="A144" s="107" t="s">
        <v>316</v>
      </c>
      <c r="B144" s="106" t="s">
        <v>34</v>
      </c>
      <c r="C144" s="106" t="s">
        <v>35</v>
      </c>
      <c r="D144" s="107" t="s">
        <v>51</v>
      </c>
      <c r="G144" s="144" t="s">
        <v>304</v>
      </c>
      <c r="H144" s="114">
        <v>183.8</v>
      </c>
    </row>
    <row r="145" spans="1:19" ht="13.15" hidden="1" thickBot="1">
      <c r="A145" s="107" t="s">
        <v>316</v>
      </c>
      <c r="B145" s="106" t="s">
        <v>34</v>
      </c>
      <c r="C145" s="106" t="s">
        <v>36</v>
      </c>
      <c r="D145" s="107" t="s">
        <v>51</v>
      </c>
      <c r="G145" s="144" t="s">
        <v>306</v>
      </c>
      <c r="H145" s="114">
        <v>195.95</v>
      </c>
    </row>
    <row r="146" spans="1:19" ht="13.15" hidden="1" thickBot="1">
      <c r="A146" s="107" t="s">
        <v>316</v>
      </c>
      <c r="B146" s="106" t="s">
        <v>37</v>
      </c>
      <c r="C146" s="106" t="s">
        <v>38</v>
      </c>
      <c r="D146" s="107" t="s">
        <v>51</v>
      </c>
      <c r="G146" s="144" t="s">
        <v>304</v>
      </c>
      <c r="H146" s="114">
        <v>196.05</v>
      </c>
    </row>
    <row r="147" spans="1:19" ht="13.15" hidden="1" thickBot="1">
      <c r="A147" s="107" t="s">
        <v>316</v>
      </c>
      <c r="B147" s="106" t="s">
        <v>39</v>
      </c>
      <c r="C147" s="106" t="s">
        <v>40</v>
      </c>
      <c r="D147" s="107" t="s">
        <v>51</v>
      </c>
      <c r="G147" s="144" t="s">
        <v>304</v>
      </c>
      <c r="H147" s="114">
        <v>209.5</v>
      </c>
    </row>
    <row r="148" spans="1:19" ht="13.15" hidden="1" thickBot="1">
      <c r="A148" s="107" t="s">
        <v>316</v>
      </c>
      <c r="B148" s="106" t="s">
        <v>41</v>
      </c>
      <c r="C148" s="106" t="s">
        <v>18</v>
      </c>
      <c r="D148" s="107" t="s">
        <v>51</v>
      </c>
      <c r="G148" s="144" t="s">
        <v>306</v>
      </c>
      <c r="H148" s="114">
        <v>222.8</v>
      </c>
    </row>
    <row r="149" spans="1:19" ht="13.15" hidden="1" thickBot="1">
      <c r="A149" s="107" t="s">
        <v>316</v>
      </c>
      <c r="B149" s="106" t="s">
        <v>42</v>
      </c>
      <c r="C149" s="106" t="s">
        <v>43</v>
      </c>
      <c r="D149" s="107" t="s">
        <v>51</v>
      </c>
      <c r="G149" s="144" t="s">
        <v>304</v>
      </c>
      <c r="H149" s="114">
        <v>222.8</v>
      </c>
    </row>
    <row r="150" spans="1:19" ht="13.15" hidden="1" thickBot="1">
      <c r="A150" s="107" t="s">
        <v>316</v>
      </c>
      <c r="B150" s="106" t="s">
        <v>44</v>
      </c>
      <c r="C150" s="106" t="s">
        <v>45</v>
      </c>
      <c r="D150" s="107" t="s">
        <v>51</v>
      </c>
      <c r="G150" s="144" t="s">
        <v>306</v>
      </c>
      <c r="H150" s="114">
        <v>233</v>
      </c>
    </row>
    <row r="151" spans="1:19" ht="13.15" thickTop="1">
      <c r="B151" s="219" t="s">
        <v>500</v>
      </c>
      <c r="C151" s="193" t="s">
        <v>429</v>
      </c>
      <c r="D151" s="195" t="s">
        <v>432</v>
      </c>
      <c r="E151" s="192">
        <v>33.200000000000003</v>
      </c>
      <c r="F151" s="193" t="s">
        <v>543</v>
      </c>
      <c r="G151" s="194" t="s">
        <v>522</v>
      </c>
      <c r="H151" s="195"/>
      <c r="I151" s="195"/>
      <c r="J151" s="192"/>
      <c r="K151" s="195"/>
      <c r="L151" s="196"/>
      <c r="M151" s="271">
        <v>0</v>
      </c>
      <c r="N151" s="192"/>
      <c r="O151" s="275">
        <v>1</v>
      </c>
      <c r="P151" s="198"/>
      <c r="Q151" s="198"/>
      <c r="R151" s="191"/>
      <c r="S151" s="265" t="s">
        <v>593</v>
      </c>
    </row>
    <row r="152" spans="1:19">
      <c r="B152" s="220" t="s">
        <v>427</v>
      </c>
      <c r="C152" s="147" t="s">
        <v>433</v>
      </c>
      <c r="D152" s="149" t="s">
        <v>432</v>
      </c>
      <c r="E152" s="149">
        <v>33.200000000000003</v>
      </c>
      <c r="F152" s="147" t="s">
        <v>544</v>
      </c>
      <c r="G152" s="175" t="s">
        <v>521</v>
      </c>
      <c r="H152" s="149"/>
      <c r="I152" s="149"/>
      <c r="J152" s="146"/>
      <c r="K152" s="149"/>
      <c r="L152" s="150"/>
      <c r="M152" s="272">
        <v>0</v>
      </c>
      <c r="N152" s="279">
        <v>33</v>
      </c>
      <c r="O152" s="276"/>
      <c r="P152" s="152"/>
      <c r="Q152" s="152"/>
      <c r="R152" s="266" t="s">
        <v>437</v>
      </c>
      <c r="S152" s="267"/>
    </row>
    <row r="153" spans="1:19">
      <c r="B153" s="220" t="s">
        <v>427</v>
      </c>
      <c r="C153" s="147" t="s">
        <v>435</v>
      </c>
      <c r="D153" s="149" t="s">
        <v>432</v>
      </c>
      <c r="E153" s="146">
        <v>33.200000000000003</v>
      </c>
      <c r="F153" s="147" t="s">
        <v>545</v>
      </c>
      <c r="G153" s="148" t="s">
        <v>436</v>
      </c>
      <c r="H153" s="149"/>
      <c r="I153" s="149"/>
      <c r="J153" s="146"/>
      <c r="K153" s="162"/>
      <c r="L153" s="150"/>
      <c r="M153" s="272">
        <v>151</v>
      </c>
      <c r="N153" s="146">
        <f>M153+N152</f>
        <v>184</v>
      </c>
      <c r="O153" s="277">
        <v>0.06</v>
      </c>
      <c r="P153" s="152">
        <f>E153*(O151-O153)</f>
        <v>31.208000000000002</v>
      </c>
      <c r="Q153" s="152">
        <f>N153/P153</f>
        <v>5.8959241220199949</v>
      </c>
      <c r="R153" s="145" t="s">
        <v>438</v>
      </c>
      <c r="S153" s="204"/>
    </row>
    <row r="154" spans="1:19">
      <c r="B154" s="220" t="s">
        <v>427</v>
      </c>
      <c r="C154" s="147" t="s">
        <v>444</v>
      </c>
      <c r="D154" s="149" t="s">
        <v>432</v>
      </c>
      <c r="E154" s="146">
        <v>33.200000000000003</v>
      </c>
      <c r="F154" s="147"/>
      <c r="G154" s="148" t="s">
        <v>439</v>
      </c>
      <c r="H154" s="149" t="s">
        <v>441</v>
      </c>
      <c r="I154" s="149" t="s">
        <v>441</v>
      </c>
      <c r="J154" s="146"/>
      <c r="K154" s="149"/>
      <c r="L154" s="150"/>
      <c r="M154" s="272">
        <v>172.1</v>
      </c>
      <c r="N154" s="146">
        <f>M154-M153+N153</f>
        <v>205.1</v>
      </c>
      <c r="O154" s="277">
        <v>0.12</v>
      </c>
      <c r="P154" s="152"/>
      <c r="Q154" s="152"/>
      <c r="R154" s="145"/>
      <c r="S154" s="204"/>
    </row>
    <row r="155" spans="1:19">
      <c r="B155" s="220" t="s">
        <v>427</v>
      </c>
      <c r="C155" s="147" t="s">
        <v>445</v>
      </c>
      <c r="D155" s="149" t="s">
        <v>432</v>
      </c>
      <c r="E155" s="146">
        <v>33.200000000000003</v>
      </c>
      <c r="F155" s="174"/>
      <c r="G155" s="148" t="s">
        <v>442</v>
      </c>
      <c r="H155" s="149" t="s">
        <v>441</v>
      </c>
      <c r="I155" s="149" t="s">
        <v>441</v>
      </c>
      <c r="J155" s="270">
        <f>E155*(O155-O154)</f>
        <v>14.608000000000002</v>
      </c>
      <c r="K155" s="176"/>
      <c r="L155" s="150">
        <f>C155-C154</f>
        <v>1.6666666666666718E-2</v>
      </c>
      <c r="M155" s="273"/>
      <c r="N155" s="173"/>
      <c r="O155" s="278">
        <v>0.56000000000000005</v>
      </c>
      <c r="P155" s="179"/>
      <c r="Q155" s="179"/>
      <c r="R155" s="268" t="s">
        <v>446</v>
      </c>
      <c r="S155" s="205"/>
    </row>
    <row r="156" spans="1:19">
      <c r="B156" s="220" t="s">
        <v>427</v>
      </c>
      <c r="C156" s="147" t="s">
        <v>551</v>
      </c>
      <c r="D156" s="149" t="s">
        <v>432</v>
      </c>
      <c r="E156" s="146">
        <v>33.200000000000003</v>
      </c>
      <c r="F156" s="174" t="s">
        <v>546</v>
      </c>
      <c r="G156" s="175"/>
      <c r="H156" s="176"/>
      <c r="I156" s="176"/>
      <c r="J156" s="270"/>
      <c r="K156" s="176"/>
      <c r="L156" s="177"/>
      <c r="M156" s="272">
        <v>172.1</v>
      </c>
      <c r="N156" s="173"/>
      <c r="O156" s="278">
        <v>0.56000000000000005</v>
      </c>
      <c r="P156" s="179"/>
      <c r="Q156" s="179"/>
      <c r="R156" s="172"/>
      <c r="S156" s="205"/>
    </row>
    <row r="157" spans="1:19">
      <c r="B157" s="220" t="s">
        <v>427</v>
      </c>
      <c r="C157" s="174" t="s">
        <v>450</v>
      </c>
      <c r="D157" s="149" t="s">
        <v>432</v>
      </c>
      <c r="E157" s="146">
        <v>33.200000000000003</v>
      </c>
      <c r="F157" s="174" t="s">
        <v>447</v>
      </c>
      <c r="G157" s="175"/>
      <c r="H157" s="176"/>
      <c r="I157" s="176"/>
      <c r="J157" s="270"/>
      <c r="K157" s="176"/>
      <c r="L157" s="177"/>
      <c r="M157" s="274">
        <v>224</v>
      </c>
      <c r="N157" s="173">
        <f>M157-M156</f>
        <v>51.900000000000006</v>
      </c>
      <c r="O157" s="278">
        <v>0.34</v>
      </c>
      <c r="P157" s="179">
        <f>E158*(O156-O157)</f>
        <v>7.3040000000000012</v>
      </c>
      <c r="Q157" s="179">
        <f>N157/P157</f>
        <v>7.1056955093099665</v>
      </c>
      <c r="R157" s="172" t="s">
        <v>451</v>
      </c>
      <c r="S157" s="205"/>
    </row>
    <row r="158" spans="1:19">
      <c r="B158" s="220" t="s">
        <v>427</v>
      </c>
      <c r="C158" s="174" t="s">
        <v>450</v>
      </c>
      <c r="D158" s="149" t="s">
        <v>432</v>
      </c>
      <c r="E158" s="146">
        <v>33.200000000000003</v>
      </c>
      <c r="F158" s="174"/>
      <c r="G158" s="175" t="s">
        <v>448</v>
      </c>
      <c r="H158" s="176" t="s">
        <v>441</v>
      </c>
      <c r="I158" s="176" t="s">
        <v>441</v>
      </c>
      <c r="J158" s="270"/>
      <c r="K158" s="176"/>
      <c r="L158" s="177"/>
      <c r="M158" s="274">
        <v>224</v>
      </c>
      <c r="N158" s="173"/>
      <c r="O158" s="278">
        <v>0.34</v>
      </c>
      <c r="P158" s="179"/>
      <c r="Q158" s="179"/>
      <c r="R158" s="172"/>
      <c r="S158" s="205"/>
    </row>
    <row r="159" spans="1:19">
      <c r="B159" s="220" t="s">
        <v>427</v>
      </c>
      <c r="C159" s="174" t="s">
        <v>453</v>
      </c>
      <c r="D159" s="149" t="s">
        <v>432</v>
      </c>
      <c r="E159" s="146">
        <v>33.200000000000003</v>
      </c>
      <c r="F159" s="174"/>
      <c r="G159" s="175" t="s">
        <v>449</v>
      </c>
      <c r="H159" s="176" t="s">
        <v>441</v>
      </c>
      <c r="I159" s="176" t="s">
        <v>441</v>
      </c>
      <c r="J159" s="270">
        <f>E159*(O159-O158)</f>
        <v>17.596000000000004</v>
      </c>
      <c r="K159" s="176"/>
      <c r="L159" s="150">
        <f>C159-C158</f>
        <v>1.9444444444444375E-2</v>
      </c>
      <c r="M159" s="274">
        <v>224</v>
      </c>
      <c r="N159" s="173"/>
      <c r="O159" s="278">
        <v>0.87</v>
      </c>
      <c r="P159" s="179"/>
      <c r="Q159" s="179"/>
      <c r="R159" s="269" t="s">
        <v>446</v>
      </c>
      <c r="S159" s="205"/>
    </row>
    <row r="160" spans="1:19">
      <c r="B160" s="220" t="s">
        <v>427</v>
      </c>
      <c r="C160" s="174" t="s">
        <v>456</v>
      </c>
      <c r="D160" s="149" t="s">
        <v>432</v>
      </c>
      <c r="E160" s="146">
        <v>33.200000000000003</v>
      </c>
      <c r="F160" s="174" t="s">
        <v>547</v>
      </c>
      <c r="G160" s="175"/>
      <c r="H160" s="176"/>
      <c r="I160" s="176"/>
      <c r="J160" s="270"/>
      <c r="K160" s="176"/>
      <c r="L160" s="177"/>
      <c r="M160" s="274">
        <v>359.1</v>
      </c>
      <c r="N160" s="173">
        <f>M160-M159</f>
        <v>135.10000000000002</v>
      </c>
      <c r="O160" s="278">
        <v>0.19</v>
      </c>
      <c r="P160" s="179">
        <f>E161*(O159-O160)</f>
        <v>22.576000000000001</v>
      </c>
      <c r="Q160" s="179">
        <f>N160/P160</f>
        <v>5.9842310418143168</v>
      </c>
      <c r="R160" s="172" t="s">
        <v>454</v>
      </c>
      <c r="S160" s="205"/>
    </row>
    <row r="161" spans="2:19">
      <c r="B161" s="221" t="s">
        <v>502</v>
      </c>
      <c r="C161" s="174" t="s">
        <v>458</v>
      </c>
      <c r="D161" s="149" t="s">
        <v>432</v>
      </c>
      <c r="E161" s="146">
        <v>33.200000000000003</v>
      </c>
      <c r="F161" s="174" t="s">
        <v>548</v>
      </c>
      <c r="G161" s="175"/>
      <c r="H161" s="176"/>
      <c r="I161" s="176"/>
      <c r="J161" s="270"/>
      <c r="K161" s="176"/>
      <c r="L161" s="177"/>
      <c r="M161" s="274">
        <v>365.4</v>
      </c>
      <c r="N161" s="173"/>
      <c r="O161" s="278">
        <v>0.11</v>
      </c>
      <c r="P161" s="179"/>
      <c r="Q161" s="179"/>
      <c r="R161" s="172"/>
      <c r="S161" s="205"/>
    </row>
    <row r="162" spans="2:19">
      <c r="B162" s="221" t="s">
        <v>502</v>
      </c>
      <c r="C162" s="174" t="s">
        <v>466</v>
      </c>
      <c r="D162" s="149" t="s">
        <v>432</v>
      </c>
      <c r="E162" s="146">
        <v>33.200000000000003</v>
      </c>
      <c r="F162" s="174"/>
      <c r="G162" s="175" t="s">
        <v>459</v>
      </c>
      <c r="H162" s="176" t="s">
        <v>441</v>
      </c>
      <c r="I162" s="176" t="s">
        <v>441</v>
      </c>
      <c r="J162" s="270"/>
      <c r="K162" s="176"/>
      <c r="L162" s="177"/>
      <c r="M162" s="274">
        <v>366.2</v>
      </c>
      <c r="N162" s="173"/>
      <c r="O162" s="278">
        <v>0.11</v>
      </c>
      <c r="P162" s="179"/>
      <c r="Q162" s="179"/>
      <c r="R162" s="172"/>
      <c r="S162" s="205"/>
    </row>
    <row r="163" spans="2:19">
      <c r="B163" s="221" t="s">
        <v>502</v>
      </c>
      <c r="C163" s="174" t="s">
        <v>468</v>
      </c>
      <c r="D163" s="149" t="s">
        <v>432</v>
      </c>
      <c r="E163" s="146">
        <v>33.200000000000003</v>
      </c>
      <c r="F163" s="174"/>
      <c r="G163" s="175" t="s">
        <v>460</v>
      </c>
      <c r="H163" s="176" t="s">
        <v>441</v>
      </c>
      <c r="I163" s="176" t="s">
        <v>441</v>
      </c>
      <c r="J163" s="270">
        <f>E163*(O163-O162)</f>
        <v>20.584000000000003</v>
      </c>
      <c r="K163" s="176"/>
      <c r="L163" s="150">
        <f>C163-C162</f>
        <v>2.0833333333333315E-2</v>
      </c>
      <c r="M163" s="274">
        <v>366.2</v>
      </c>
      <c r="N163" s="173"/>
      <c r="O163" s="278">
        <v>0.73</v>
      </c>
      <c r="P163" s="179"/>
      <c r="Q163" s="179"/>
      <c r="R163" s="172"/>
      <c r="S163" s="205"/>
    </row>
    <row r="164" spans="2:19">
      <c r="B164" s="221" t="s">
        <v>502</v>
      </c>
      <c r="C164" s="174" t="s">
        <v>472</v>
      </c>
      <c r="D164" s="149" t="s">
        <v>432</v>
      </c>
      <c r="E164" s="146">
        <v>33.200000000000003</v>
      </c>
      <c r="F164" s="174"/>
      <c r="G164" s="175" t="s">
        <v>461</v>
      </c>
      <c r="H164" s="176" t="s">
        <v>441</v>
      </c>
      <c r="I164" s="176" t="s">
        <v>441</v>
      </c>
      <c r="J164" s="270"/>
      <c r="K164" s="176"/>
      <c r="L164" s="177"/>
      <c r="M164" s="274">
        <v>369.1</v>
      </c>
      <c r="N164" s="173"/>
      <c r="O164" s="278">
        <v>0.72</v>
      </c>
      <c r="P164" s="179"/>
      <c r="Q164" s="179"/>
      <c r="R164" s="172"/>
      <c r="S164" s="205"/>
    </row>
    <row r="165" spans="2:19">
      <c r="B165" s="221" t="s">
        <v>502</v>
      </c>
      <c r="C165" s="174" t="s">
        <v>470</v>
      </c>
      <c r="D165" s="149" t="s">
        <v>432</v>
      </c>
      <c r="E165" s="146">
        <v>33.200000000000003</v>
      </c>
      <c r="F165" s="174"/>
      <c r="G165" s="175" t="s">
        <v>462</v>
      </c>
      <c r="H165" s="176" t="s">
        <v>441</v>
      </c>
      <c r="I165" s="176" t="s">
        <v>441</v>
      </c>
      <c r="J165" s="270">
        <f>E165*(O165-O164)</f>
        <v>9.2960000000000012</v>
      </c>
      <c r="K165" s="176"/>
      <c r="L165" s="150">
        <f>C165-C164</f>
        <v>2.083333333333337E-2</v>
      </c>
      <c r="M165" s="274">
        <v>369.1</v>
      </c>
      <c r="N165" s="173"/>
      <c r="O165" s="278">
        <v>1</v>
      </c>
      <c r="P165" s="179"/>
      <c r="Q165" s="179"/>
      <c r="R165" s="172" t="s">
        <v>463</v>
      </c>
      <c r="S165" s="205"/>
    </row>
    <row r="166" spans="2:19">
      <c r="B166" s="221" t="s">
        <v>502</v>
      </c>
      <c r="C166" s="174" t="s">
        <v>474</v>
      </c>
      <c r="D166" s="149" t="s">
        <v>432</v>
      </c>
      <c r="E166" s="146">
        <v>33.200000000000003</v>
      </c>
      <c r="F166" s="174" t="s">
        <v>475</v>
      </c>
      <c r="G166" s="175" t="s">
        <v>508</v>
      </c>
      <c r="H166" s="176"/>
      <c r="I166" s="176"/>
      <c r="J166" s="270"/>
      <c r="K166" s="176"/>
      <c r="L166" s="177"/>
      <c r="M166" s="274">
        <v>0</v>
      </c>
      <c r="N166" s="173"/>
      <c r="O166" s="278">
        <v>1</v>
      </c>
      <c r="P166" s="179"/>
      <c r="Q166" s="179"/>
      <c r="R166" s="172" t="s">
        <v>464</v>
      </c>
      <c r="S166" s="205"/>
    </row>
    <row r="167" spans="2:19">
      <c r="B167" s="221" t="s">
        <v>502</v>
      </c>
      <c r="C167" s="174" t="s">
        <v>477</v>
      </c>
      <c r="D167" s="149" t="s">
        <v>432</v>
      </c>
      <c r="E167" s="146">
        <v>33.200000000000003</v>
      </c>
      <c r="F167" s="174" t="s">
        <v>476</v>
      </c>
      <c r="G167" s="175"/>
      <c r="H167" s="176"/>
      <c r="I167" s="176"/>
      <c r="J167" s="173"/>
      <c r="K167" s="176"/>
      <c r="L167" s="177"/>
      <c r="M167" s="274">
        <v>98.1</v>
      </c>
      <c r="N167" s="173"/>
      <c r="O167" s="278"/>
      <c r="P167" s="179"/>
      <c r="Q167" s="179"/>
      <c r="R167" s="172"/>
      <c r="S167" s="205"/>
    </row>
    <row r="168" spans="2:19">
      <c r="B168" s="221" t="s">
        <v>502</v>
      </c>
      <c r="C168" s="174" t="s">
        <v>479</v>
      </c>
      <c r="D168" s="149" t="s">
        <v>432</v>
      </c>
      <c r="E168" s="146">
        <v>33.200000000000003</v>
      </c>
      <c r="F168" s="174" t="s">
        <v>480</v>
      </c>
      <c r="G168" s="175"/>
      <c r="H168" s="176"/>
      <c r="I168" s="176"/>
      <c r="J168" s="173"/>
      <c r="K168" s="176"/>
      <c r="L168" s="177"/>
      <c r="M168" s="274">
        <v>177.8</v>
      </c>
      <c r="N168" s="173">
        <f>M168</f>
        <v>177.8</v>
      </c>
      <c r="O168" s="278">
        <v>0.3</v>
      </c>
      <c r="P168" s="179">
        <f>E169*(O166-O168)</f>
        <v>23.240000000000002</v>
      </c>
      <c r="Q168" s="179">
        <f>N168/P168</f>
        <v>7.6506024096385543</v>
      </c>
      <c r="R168" s="172"/>
      <c r="S168" s="205"/>
    </row>
    <row r="169" spans="2:19">
      <c r="B169" s="221" t="s">
        <v>502</v>
      </c>
      <c r="C169" s="174" t="s">
        <v>484</v>
      </c>
      <c r="D169" s="149" t="s">
        <v>432</v>
      </c>
      <c r="E169" s="146">
        <v>33.200000000000003</v>
      </c>
      <c r="F169" s="174" t="s">
        <v>481</v>
      </c>
      <c r="G169" s="175" t="s">
        <v>436</v>
      </c>
      <c r="H169" s="176"/>
      <c r="I169" s="176"/>
      <c r="J169" s="173"/>
      <c r="K169" s="176"/>
      <c r="L169" s="177"/>
      <c r="M169" s="274">
        <v>224.5</v>
      </c>
      <c r="N169" s="173">
        <f>M169</f>
        <v>224.5</v>
      </c>
      <c r="O169" s="278">
        <v>7.0000000000000007E-2</v>
      </c>
      <c r="P169" s="179">
        <f>E170*(O166-O169)</f>
        <v>30.876000000000001</v>
      </c>
      <c r="Q169" s="179">
        <f>N169/P169</f>
        <v>7.2710195621194451</v>
      </c>
      <c r="R169" s="172" t="s">
        <v>482</v>
      </c>
      <c r="S169" s="205"/>
    </row>
    <row r="170" spans="2:19">
      <c r="B170" s="221" t="s">
        <v>502</v>
      </c>
      <c r="C170" s="174" t="s">
        <v>494</v>
      </c>
      <c r="D170" s="149" t="s">
        <v>432</v>
      </c>
      <c r="E170" s="146">
        <v>33.200000000000003</v>
      </c>
      <c r="F170" s="174" t="s">
        <v>485</v>
      </c>
      <c r="G170" s="175" t="s">
        <v>490</v>
      </c>
      <c r="H170" s="176" t="s">
        <v>441</v>
      </c>
      <c r="I170" s="176" t="s">
        <v>441</v>
      </c>
      <c r="J170" s="173"/>
      <c r="K170" s="176"/>
      <c r="L170" s="177"/>
      <c r="M170" s="274">
        <v>232</v>
      </c>
      <c r="N170" s="173">
        <f>M170-M169</f>
        <v>7.5</v>
      </c>
      <c r="O170" s="278">
        <v>0.06</v>
      </c>
      <c r="P170" s="179"/>
      <c r="Q170" s="179"/>
      <c r="R170" s="172" t="s">
        <v>486</v>
      </c>
      <c r="S170" s="205"/>
    </row>
    <row r="171" spans="2:19">
      <c r="B171" s="221" t="s">
        <v>502</v>
      </c>
      <c r="C171" s="174" t="s">
        <v>494</v>
      </c>
      <c r="D171" s="149" t="s">
        <v>432</v>
      </c>
      <c r="E171" s="146">
        <v>33.200000000000003</v>
      </c>
      <c r="F171" s="174" t="s">
        <v>485</v>
      </c>
      <c r="G171" s="175" t="s">
        <v>491</v>
      </c>
      <c r="H171" s="176" t="s">
        <v>441</v>
      </c>
      <c r="I171" s="176" t="s">
        <v>441</v>
      </c>
      <c r="J171" s="173"/>
      <c r="K171" s="176"/>
      <c r="L171" s="177"/>
      <c r="M171" s="274">
        <v>0</v>
      </c>
      <c r="N171" s="173"/>
      <c r="O171" s="278">
        <v>0.06</v>
      </c>
      <c r="P171" s="179"/>
      <c r="Q171" s="179"/>
      <c r="R171" s="172" t="s">
        <v>487</v>
      </c>
      <c r="S171" s="205"/>
    </row>
    <row r="172" spans="2:19">
      <c r="B172" s="221" t="s">
        <v>502</v>
      </c>
      <c r="C172" s="174" t="s">
        <v>495</v>
      </c>
      <c r="D172" s="149" t="s">
        <v>432</v>
      </c>
      <c r="E172" s="146">
        <v>33.200000000000003</v>
      </c>
      <c r="F172" s="174" t="s">
        <v>488</v>
      </c>
      <c r="G172" s="175" t="s">
        <v>492</v>
      </c>
      <c r="H172" s="176" t="s">
        <v>441</v>
      </c>
      <c r="I172" s="176" t="s">
        <v>441</v>
      </c>
      <c r="J172" s="173"/>
      <c r="K172" s="176"/>
      <c r="L172" s="177"/>
      <c r="M172" s="274">
        <v>56.1</v>
      </c>
      <c r="N172" s="173">
        <f>M172</f>
        <v>56.1</v>
      </c>
      <c r="O172" s="278">
        <v>7.0000000000000007E-2</v>
      </c>
      <c r="P172" s="179"/>
      <c r="Q172" s="179"/>
      <c r="R172" s="172" t="s">
        <v>493</v>
      </c>
      <c r="S172" s="205"/>
    </row>
    <row r="173" spans="2:19">
      <c r="B173" s="221" t="s">
        <v>502</v>
      </c>
      <c r="C173" s="174" t="s">
        <v>497</v>
      </c>
      <c r="D173" s="149" t="s">
        <v>432</v>
      </c>
      <c r="E173" s="146">
        <v>33.200000000000003</v>
      </c>
      <c r="F173" s="174" t="s">
        <v>498</v>
      </c>
      <c r="G173" s="175" t="s">
        <v>499</v>
      </c>
      <c r="H173" s="176" t="s">
        <v>441</v>
      </c>
      <c r="I173" s="176" t="s">
        <v>441</v>
      </c>
      <c r="J173" s="173"/>
      <c r="K173" s="176"/>
      <c r="L173" s="177"/>
      <c r="M173" s="274">
        <v>60.6</v>
      </c>
      <c r="N173" s="173"/>
      <c r="O173" s="278">
        <v>0.06</v>
      </c>
      <c r="P173" s="179"/>
      <c r="Q173" s="179"/>
      <c r="R173" s="172"/>
      <c r="S173" s="205"/>
    </row>
    <row r="174" spans="2:19">
      <c r="B174" s="221" t="s">
        <v>504</v>
      </c>
      <c r="C174" s="174" t="s">
        <v>506</v>
      </c>
      <c r="D174" s="149" t="s">
        <v>432</v>
      </c>
      <c r="E174" s="146">
        <v>33.200000000000003</v>
      </c>
      <c r="F174" s="174" t="s">
        <v>515</v>
      </c>
      <c r="G174" s="175" t="s">
        <v>507</v>
      </c>
      <c r="H174" s="176" t="s">
        <v>441</v>
      </c>
      <c r="I174" s="176" t="s">
        <v>441</v>
      </c>
      <c r="J174" s="270">
        <f>E174*(O174-O173)</f>
        <v>27.556000000000004</v>
      </c>
      <c r="K174" s="176"/>
      <c r="L174" s="150">
        <f>C174+24-C173</f>
        <v>23.370833333333334</v>
      </c>
      <c r="M174" s="274">
        <v>0</v>
      </c>
      <c r="N174" s="173"/>
      <c r="O174" s="278">
        <v>0.89</v>
      </c>
      <c r="P174" s="179"/>
      <c r="Q174" s="179"/>
      <c r="R174" s="172" t="s">
        <v>508</v>
      </c>
      <c r="S174" s="205"/>
    </row>
    <row r="175" spans="2:19">
      <c r="B175" s="221" t="s">
        <v>504</v>
      </c>
      <c r="C175" s="174" t="s">
        <v>510</v>
      </c>
      <c r="D175" s="149" t="s">
        <v>432</v>
      </c>
      <c r="E175" s="146">
        <v>33.200000000000003</v>
      </c>
      <c r="F175" s="174" t="s">
        <v>516</v>
      </c>
      <c r="G175" s="175" t="s">
        <v>499</v>
      </c>
      <c r="H175" s="176" t="s">
        <v>441</v>
      </c>
      <c r="I175" s="176" t="s">
        <v>441</v>
      </c>
      <c r="J175" s="270"/>
      <c r="K175" s="176"/>
      <c r="L175" s="177"/>
      <c r="M175" s="274">
        <v>30.7</v>
      </c>
      <c r="N175" s="173">
        <f>M175-M174</f>
        <v>30.7</v>
      </c>
      <c r="O175" s="278">
        <v>0.75</v>
      </c>
      <c r="P175" s="179">
        <f>E175*(O174-O175)</f>
        <v>4.6480000000000006</v>
      </c>
      <c r="Q175" s="179">
        <f>N175/P175</f>
        <v>6.6049913941480201</v>
      </c>
      <c r="R175" s="172"/>
      <c r="S175" s="205"/>
    </row>
    <row r="176" spans="2:19">
      <c r="B176" s="221" t="s">
        <v>504</v>
      </c>
      <c r="C176" s="174" t="s">
        <v>512</v>
      </c>
      <c r="D176" s="149" t="s">
        <v>432</v>
      </c>
      <c r="E176" s="146">
        <v>33.200000000000003</v>
      </c>
      <c r="F176" s="174" t="s">
        <v>517</v>
      </c>
      <c r="G176" s="175" t="s">
        <v>507</v>
      </c>
      <c r="H176" s="176" t="s">
        <v>441</v>
      </c>
      <c r="I176" s="176" t="s">
        <v>441</v>
      </c>
      <c r="J176" s="270">
        <f>E176*(O176-O175)</f>
        <v>6.6399999999999988</v>
      </c>
      <c r="K176" s="176"/>
      <c r="L176" s="150">
        <f>C176-C175</f>
        <v>9.166666666666673E-2</v>
      </c>
      <c r="M176" s="274">
        <v>30.7</v>
      </c>
      <c r="N176" s="173"/>
      <c r="O176" s="278">
        <v>0.95</v>
      </c>
      <c r="P176" s="179"/>
      <c r="Q176" s="179"/>
      <c r="R176" s="172"/>
      <c r="S176" s="205"/>
    </row>
    <row r="177" spans="2:19">
      <c r="B177" s="221" t="s">
        <v>504</v>
      </c>
      <c r="C177" s="174" t="s">
        <v>514</v>
      </c>
      <c r="D177" s="149" t="s">
        <v>432</v>
      </c>
      <c r="E177" s="146">
        <v>33.200000000000003</v>
      </c>
      <c r="F177" s="174"/>
      <c r="G177" s="175" t="s">
        <v>518</v>
      </c>
      <c r="H177" s="176" t="s">
        <v>441</v>
      </c>
      <c r="I177" s="176" t="s">
        <v>441</v>
      </c>
      <c r="J177" s="270"/>
      <c r="K177" s="176"/>
      <c r="L177" s="177"/>
      <c r="M177" s="274">
        <v>33.4</v>
      </c>
      <c r="N177" s="173"/>
      <c r="O177" s="278">
        <v>0.95</v>
      </c>
      <c r="P177" s="179"/>
      <c r="Q177" s="179"/>
      <c r="R177" s="172"/>
      <c r="S177" s="205"/>
    </row>
    <row r="178" spans="2:19">
      <c r="B178" s="221" t="s">
        <v>504</v>
      </c>
      <c r="C178" s="174" t="s">
        <v>520</v>
      </c>
      <c r="D178" s="149" t="s">
        <v>432</v>
      </c>
      <c r="E178" s="146">
        <v>33.200000000000003</v>
      </c>
      <c r="F178" s="174"/>
      <c r="G178" s="175" t="s">
        <v>519</v>
      </c>
      <c r="H178" s="176" t="s">
        <v>441</v>
      </c>
      <c r="I178" s="176" t="s">
        <v>441</v>
      </c>
      <c r="J178" s="270">
        <f>E178*(O178-O177)</f>
        <v>1.6600000000000017</v>
      </c>
      <c r="K178" s="176"/>
      <c r="L178" s="150">
        <f>C178-C177</f>
        <v>1.9444444444444486E-2</v>
      </c>
      <c r="M178" s="274">
        <v>33.4</v>
      </c>
      <c r="N178" s="173"/>
      <c r="O178" s="278">
        <v>1</v>
      </c>
      <c r="P178" s="179"/>
      <c r="Q178" s="179"/>
      <c r="R178" s="172"/>
      <c r="S178" s="205"/>
    </row>
    <row r="179" spans="2:19">
      <c r="B179" s="221" t="s">
        <v>504</v>
      </c>
      <c r="C179" s="174" t="s">
        <v>524</v>
      </c>
      <c r="D179" s="149" t="s">
        <v>432</v>
      </c>
      <c r="E179" s="146">
        <v>33.200000000000003</v>
      </c>
      <c r="F179" s="174" t="s">
        <v>554</v>
      </c>
      <c r="G179" s="175" t="s">
        <v>508</v>
      </c>
      <c r="H179" s="176"/>
      <c r="I179" s="176"/>
      <c r="J179" s="270"/>
      <c r="K179" s="176"/>
      <c r="L179" s="177"/>
      <c r="M179" s="274">
        <v>0</v>
      </c>
      <c r="N179" s="173"/>
      <c r="O179" s="278">
        <v>1</v>
      </c>
      <c r="P179" s="179"/>
      <c r="Q179" s="179"/>
      <c r="R179" s="172" t="s">
        <v>508</v>
      </c>
      <c r="S179" s="205"/>
    </row>
    <row r="180" spans="2:19">
      <c r="B180" s="221" t="s">
        <v>504</v>
      </c>
      <c r="C180" s="174" t="s">
        <v>527</v>
      </c>
      <c r="D180" s="149" t="s">
        <v>432</v>
      </c>
      <c r="E180" s="146">
        <v>33.200000000000003</v>
      </c>
      <c r="F180" s="174" t="s">
        <v>525</v>
      </c>
      <c r="G180" s="175" t="s">
        <v>436</v>
      </c>
      <c r="H180" s="176"/>
      <c r="I180" s="176"/>
      <c r="J180" s="173"/>
      <c r="K180" s="176"/>
      <c r="L180" s="177"/>
      <c r="M180" s="274">
        <v>197.7</v>
      </c>
      <c r="N180" s="173">
        <f>M180-M179</f>
        <v>197.7</v>
      </c>
      <c r="O180" s="278">
        <v>7.0000000000000007E-2</v>
      </c>
      <c r="P180" s="179">
        <f>E180*(O179-O180)</f>
        <v>30.876000000000001</v>
      </c>
      <c r="Q180" s="179">
        <f>N180/P180</f>
        <v>6.4030314807617561</v>
      </c>
      <c r="R180" s="172"/>
      <c r="S180" s="205"/>
    </row>
    <row r="181" spans="2:19">
      <c r="B181" s="221" t="s">
        <v>504</v>
      </c>
      <c r="C181" s="174" t="s">
        <v>529</v>
      </c>
      <c r="D181" s="149" t="s">
        <v>432</v>
      </c>
      <c r="E181" s="146">
        <v>33.200000000000003</v>
      </c>
      <c r="F181" s="174" t="s">
        <v>528</v>
      </c>
      <c r="G181" s="175"/>
      <c r="H181" s="176"/>
      <c r="I181" s="176"/>
      <c r="J181" s="173"/>
      <c r="K181" s="176"/>
      <c r="L181" s="177"/>
      <c r="M181" s="274">
        <v>223.4</v>
      </c>
      <c r="N181" s="173"/>
      <c r="O181" s="278">
        <v>0.02</v>
      </c>
      <c r="P181" s="179"/>
      <c r="Q181" s="179"/>
      <c r="R181" s="172"/>
      <c r="S181" s="205"/>
    </row>
    <row r="182" spans="2:19">
      <c r="B182" s="221" t="s">
        <v>504</v>
      </c>
      <c r="C182" s="174" t="s">
        <v>532</v>
      </c>
      <c r="D182" s="149" t="s">
        <v>432</v>
      </c>
      <c r="E182" s="146">
        <v>33.200000000000003</v>
      </c>
      <c r="F182" s="174"/>
      <c r="G182" s="175" t="s">
        <v>530</v>
      </c>
      <c r="H182" s="176">
        <v>0</v>
      </c>
      <c r="I182" s="176" t="s">
        <v>441</v>
      </c>
      <c r="J182" s="173"/>
      <c r="K182" s="176"/>
      <c r="L182" s="177"/>
      <c r="M182" s="274">
        <v>223.4</v>
      </c>
      <c r="N182" s="173"/>
      <c r="O182" s="278">
        <v>0.03</v>
      </c>
      <c r="P182" s="179"/>
      <c r="Q182" s="179"/>
      <c r="R182" s="172"/>
      <c r="S182" s="205"/>
    </row>
    <row r="183" spans="2:19">
      <c r="B183" s="221" t="s">
        <v>504</v>
      </c>
      <c r="C183" s="174" t="s">
        <v>534</v>
      </c>
      <c r="D183" s="149" t="s">
        <v>432</v>
      </c>
      <c r="E183" s="146">
        <v>33.200000000000003</v>
      </c>
      <c r="F183" s="174"/>
      <c r="G183" s="175" t="s">
        <v>531</v>
      </c>
      <c r="H183" s="176">
        <v>5.9</v>
      </c>
      <c r="I183" s="149">
        <f>H183-H182</f>
        <v>5.9</v>
      </c>
      <c r="J183" s="270">
        <f>E183*(O183-O182)</f>
        <v>6.9720000000000004</v>
      </c>
      <c r="K183" s="153">
        <f>I183-J183</f>
        <v>-1.0720000000000001</v>
      </c>
      <c r="L183" s="150">
        <f>C183-C182</f>
        <v>9.0277777777777457E-3</v>
      </c>
      <c r="M183" s="274">
        <v>223.4</v>
      </c>
      <c r="N183" s="173"/>
      <c r="O183" s="278">
        <v>0.24</v>
      </c>
      <c r="P183" s="179"/>
      <c r="Q183" s="179"/>
      <c r="R183" s="172"/>
      <c r="S183" s="205"/>
    </row>
    <row r="184" spans="2:19">
      <c r="B184" s="221" t="s">
        <v>504</v>
      </c>
      <c r="C184" s="174" t="s">
        <v>537</v>
      </c>
      <c r="D184" s="149" t="s">
        <v>432</v>
      </c>
      <c r="E184" s="146">
        <v>33.200000000000003</v>
      </c>
      <c r="F184" s="174" t="s">
        <v>535</v>
      </c>
      <c r="G184" s="175" t="s">
        <v>436</v>
      </c>
      <c r="H184" s="176"/>
      <c r="I184" s="176"/>
      <c r="J184" s="173"/>
      <c r="K184" s="176"/>
      <c r="L184" s="177"/>
      <c r="M184" s="274">
        <v>246.1</v>
      </c>
      <c r="N184" s="173">
        <f>M184-M183</f>
        <v>22.699999999999989</v>
      </c>
      <c r="O184" s="278">
        <v>7.0000000000000007E-2</v>
      </c>
      <c r="P184" s="179">
        <f>E184*(O183-O184)</f>
        <v>5.6440000000000001</v>
      </c>
      <c r="Q184" s="179">
        <f>N184/P184</f>
        <v>4.0219702338766812</v>
      </c>
      <c r="R184" s="172" t="s">
        <v>550</v>
      </c>
      <c r="S184" s="205"/>
    </row>
    <row r="185" spans="2:19">
      <c r="B185" s="221" t="s">
        <v>504</v>
      </c>
      <c r="C185" s="174" t="s">
        <v>538</v>
      </c>
      <c r="D185" s="149" t="s">
        <v>432</v>
      </c>
      <c r="E185" s="146">
        <v>33.200000000000003</v>
      </c>
      <c r="F185" s="174" t="s">
        <v>539</v>
      </c>
      <c r="G185" s="175" t="s">
        <v>490</v>
      </c>
      <c r="H185" s="176" t="s">
        <v>441</v>
      </c>
      <c r="I185" s="176" t="s">
        <v>441</v>
      </c>
      <c r="J185" s="173"/>
      <c r="K185" s="176"/>
      <c r="L185" s="177"/>
      <c r="M185" s="274">
        <v>365.4</v>
      </c>
      <c r="N185" s="173"/>
      <c r="O185" s="278">
        <v>0.08</v>
      </c>
      <c r="P185" s="179"/>
      <c r="Q185" s="179"/>
      <c r="R185" s="172" t="s">
        <v>556</v>
      </c>
      <c r="S185" s="205"/>
    </row>
    <row r="186" spans="2:19">
      <c r="B186" s="221" t="s">
        <v>504</v>
      </c>
      <c r="C186" s="174" t="s">
        <v>542</v>
      </c>
      <c r="D186" s="149" t="s">
        <v>432</v>
      </c>
      <c r="E186" s="146">
        <v>33.200000000000003</v>
      </c>
      <c r="F186" s="174" t="s">
        <v>555</v>
      </c>
      <c r="G186" s="175"/>
      <c r="H186" s="176"/>
      <c r="I186" s="176"/>
      <c r="J186" s="173"/>
      <c r="K186" s="176"/>
      <c r="L186" s="177"/>
      <c r="M186" s="274">
        <v>367</v>
      </c>
      <c r="N186" s="173"/>
      <c r="O186" s="278">
        <v>7.0000000000000007E-2</v>
      </c>
      <c r="P186" s="179"/>
      <c r="Q186" s="179"/>
      <c r="R186" s="172"/>
      <c r="S186" s="205"/>
    </row>
    <row r="187" spans="2:19">
      <c r="B187" s="221"/>
      <c r="C187" s="174"/>
      <c r="D187" s="149"/>
      <c r="E187" s="146"/>
      <c r="F187" s="174"/>
      <c r="G187" s="175"/>
      <c r="H187" s="176"/>
      <c r="I187" s="176"/>
      <c r="J187" s="173"/>
      <c r="K187" s="176"/>
      <c r="L187" s="177"/>
      <c r="M187" s="176"/>
      <c r="N187" s="176"/>
      <c r="O187" s="178"/>
      <c r="P187" s="179"/>
      <c r="Q187" s="179"/>
      <c r="R187" s="172"/>
      <c r="S187" s="205"/>
    </row>
    <row r="188" spans="2:19">
      <c r="B188" s="221"/>
      <c r="C188" s="174"/>
      <c r="D188" s="149"/>
      <c r="E188" s="146"/>
      <c r="F188" s="174"/>
      <c r="G188" s="175"/>
      <c r="H188" s="176"/>
      <c r="I188" s="176"/>
      <c r="J188" s="173"/>
      <c r="K188" s="176"/>
      <c r="L188" s="177"/>
      <c r="M188" s="176"/>
      <c r="N188" s="176"/>
      <c r="O188" s="178"/>
      <c r="P188" s="179"/>
      <c r="Q188" s="179"/>
      <c r="R188" s="172"/>
      <c r="S188" s="205"/>
    </row>
    <row r="189" spans="2:19">
      <c r="B189" s="221"/>
      <c r="C189" s="174"/>
      <c r="D189" s="149"/>
      <c r="E189" s="146"/>
      <c r="F189" s="174"/>
      <c r="G189" s="175"/>
      <c r="H189" s="176"/>
      <c r="I189" s="176"/>
      <c r="J189" s="173"/>
      <c r="K189" s="176"/>
      <c r="L189" s="177"/>
      <c r="M189" s="176"/>
      <c r="N189" s="176"/>
      <c r="O189" s="178"/>
      <c r="P189" s="179"/>
      <c r="Q189" s="179"/>
      <c r="R189" s="172"/>
      <c r="S189" s="205"/>
    </row>
    <row r="190" spans="2:19">
      <c r="B190" s="221"/>
      <c r="C190" s="174"/>
      <c r="D190" s="149"/>
      <c r="E190" s="146"/>
      <c r="F190" s="174"/>
      <c r="G190" s="175"/>
      <c r="H190" s="176"/>
      <c r="I190" s="176"/>
      <c r="J190" s="173"/>
      <c r="K190" s="176"/>
      <c r="L190" s="177"/>
      <c r="M190" s="176"/>
      <c r="N190" s="176"/>
      <c r="O190" s="178"/>
      <c r="P190" s="179"/>
      <c r="Q190" s="179"/>
      <c r="R190" s="172"/>
      <c r="S190" s="205"/>
    </row>
    <row r="191" spans="2:19">
      <c r="B191" s="221"/>
      <c r="C191" s="174"/>
      <c r="D191" s="149"/>
      <c r="E191" s="146"/>
      <c r="F191" s="174"/>
      <c r="G191" s="175"/>
      <c r="H191" s="176"/>
      <c r="I191" s="176"/>
      <c r="J191" s="173"/>
      <c r="K191" s="176"/>
      <c r="L191" s="177"/>
      <c r="M191" s="176"/>
      <c r="N191" s="176"/>
      <c r="O191" s="178"/>
      <c r="P191" s="179"/>
      <c r="Q191" s="179"/>
      <c r="R191" s="172"/>
      <c r="S191" s="205"/>
    </row>
    <row r="192" spans="2:19">
      <c r="B192" s="221"/>
      <c r="C192" s="174"/>
      <c r="D192" s="149"/>
      <c r="E192" s="146"/>
      <c r="F192" s="174"/>
      <c r="G192" s="175"/>
      <c r="H192" s="176"/>
      <c r="I192" s="176"/>
      <c r="J192" s="173"/>
      <c r="K192" s="176"/>
      <c r="L192" s="177"/>
      <c r="M192" s="176"/>
      <c r="N192" s="176"/>
      <c r="O192" s="178"/>
      <c r="P192" s="179"/>
      <c r="Q192" s="179"/>
      <c r="R192" s="172"/>
      <c r="S192" s="205"/>
    </row>
    <row r="193" spans="2:19">
      <c r="B193" s="221"/>
      <c r="C193" s="174"/>
      <c r="D193" s="149"/>
      <c r="E193" s="146"/>
      <c r="F193" s="174"/>
      <c r="G193" s="175"/>
      <c r="H193" s="176"/>
      <c r="I193" s="176"/>
      <c r="J193" s="173"/>
      <c r="K193" s="176"/>
      <c r="L193" s="177"/>
      <c r="M193" s="176"/>
      <c r="N193" s="176"/>
      <c r="O193" s="178"/>
      <c r="P193" s="179"/>
      <c r="Q193" s="179"/>
      <c r="R193" s="172"/>
      <c r="S193" s="205"/>
    </row>
    <row r="194" spans="2:19">
      <c r="B194" s="221"/>
      <c r="C194" s="174"/>
      <c r="D194" s="149"/>
      <c r="E194" s="146"/>
      <c r="F194" s="174"/>
      <c r="G194" s="175"/>
      <c r="H194" s="176"/>
      <c r="I194" s="176"/>
      <c r="J194" s="173"/>
      <c r="K194" s="176"/>
      <c r="L194" s="177"/>
      <c r="M194" s="176"/>
      <c r="N194" s="176"/>
      <c r="O194" s="178"/>
      <c r="P194" s="179"/>
      <c r="Q194" s="179"/>
      <c r="R194" s="172"/>
      <c r="S194" s="205"/>
    </row>
    <row r="195" spans="2:19">
      <c r="B195" s="221"/>
      <c r="C195" s="174"/>
      <c r="D195" s="149"/>
      <c r="E195" s="146"/>
      <c r="F195" s="174"/>
      <c r="G195" s="175"/>
      <c r="H195" s="176"/>
      <c r="I195" s="176"/>
      <c r="J195" s="173"/>
      <c r="K195" s="176"/>
      <c r="L195" s="177"/>
      <c r="M195" s="176"/>
      <c r="N195" s="176"/>
      <c r="O195" s="178"/>
      <c r="P195" s="179"/>
      <c r="Q195" s="179"/>
      <c r="R195" s="172"/>
      <c r="S195" s="205"/>
    </row>
    <row r="196" spans="2:19">
      <c r="B196" s="221"/>
      <c r="C196" s="174"/>
      <c r="D196" s="176"/>
      <c r="E196" s="173"/>
      <c r="F196" s="174"/>
      <c r="G196" s="175"/>
      <c r="H196" s="176"/>
      <c r="I196" s="176"/>
      <c r="J196" s="173"/>
      <c r="K196" s="176"/>
      <c r="L196" s="177"/>
      <c r="M196" s="176"/>
      <c r="N196" s="176"/>
      <c r="O196" s="178"/>
      <c r="P196" s="179"/>
      <c r="Q196" s="179"/>
      <c r="R196" s="172"/>
      <c r="S196" s="205"/>
    </row>
    <row r="197" spans="2:19" ht="13.15" thickBot="1">
      <c r="B197" s="224"/>
      <c r="C197" s="210"/>
      <c r="D197" s="212"/>
      <c r="E197" s="209"/>
      <c r="F197" s="210"/>
      <c r="G197" s="211"/>
      <c r="H197" s="212"/>
      <c r="I197" s="212"/>
      <c r="J197" s="209"/>
      <c r="K197" s="212"/>
      <c r="L197" s="213"/>
      <c r="M197" s="212"/>
      <c r="N197" s="212"/>
      <c r="O197" s="214"/>
      <c r="P197" s="215"/>
      <c r="Q197" s="216"/>
      <c r="R197" s="208"/>
      <c r="S197" s="217"/>
    </row>
    <row r="198" spans="2:19" ht="13.15" thickTop="1"/>
  </sheetData>
  <autoFilter ref="A18:S186">
    <filterColumn colId="1">
      <filters>
        <filter val="2018/10/27"/>
        <filter val="2018/10/28"/>
        <filter val="2018/10/29"/>
      </filters>
    </filterColumn>
  </autoFilter>
  <mergeCells count="43">
    <mergeCell ref="C3:E3"/>
    <mergeCell ref="F3:J3"/>
    <mergeCell ref="L3:S3"/>
    <mergeCell ref="C4:E4"/>
    <mergeCell ref="F4:J4"/>
    <mergeCell ref="L4:S4"/>
    <mergeCell ref="C5:E5"/>
    <mergeCell ref="F5:J5"/>
    <mergeCell ref="L5:S5"/>
    <mergeCell ref="C6:E6"/>
    <mergeCell ref="F6:J6"/>
    <mergeCell ref="L6:S6"/>
    <mergeCell ref="C7:E7"/>
    <mergeCell ref="F7:J7"/>
    <mergeCell ref="L7:S7"/>
    <mergeCell ref="C8:E8"/>
    <mergeCell ref="F8:J8"/>
    <mergeCell ref="L8:S8"/>
    <mergeCell ref="C9:E9"/>
    <mergeCell ref="F9:J9"/>
    <mergeCell ref="L9:S9"/>
    <mergeCell ref="C10:E10"/>
    <mergeCell ref="F10:J10"/>
    <mergeCell ref="L10:S10"/>
    <mergeCell ref="C11:E11"/>
    <mergeCell ref="F11:J11"/>
    <mergeCell ref="L11:S11"/>
    <mergeCell ref="C12:E12"/>
    <mergeCell ref="F12:J12"/>
    <mergeCell ref="L12:S12"/>
    <mergeCell ref="C13:E13"/>
    <mergeCell ref="F13:J13"/>
    <mergeCell ref="L13:S13"/>
    <mergeCell ref="C14:E14"/>
    <mergeCell ref="F14:J14"/>
    <mergeCell ref="L14:S14"/>
    <mergeCell ref="R91:S91"/>
    <mergeCell ref="B16:C16"/>
    <mergeCell ref="D16:E16"/>
    <mergeCell ref="F16:G16"/>
    <mergeCell ref="H16:L16"/>
    <mergeCell ref="M16:Q16"/>
    <mergeCell ref="R79:S79"/>
  </mergeCells>
  <phoneticPr fontId="1"/>
  <hyperlinks>
    <hyperlink ref="S19" r:id="rId1"/>
    <hyperlink ref="S27" r:id="rId2"/>
    <hyperlink ref="S36" r:id="rId3"/>
    <hyperlink ref="S45" r:id="rId4"/>
    <hyperlink ref="S90" r:id="rId5"/>
    <hyperlink ref="S84" r:id="rId6"/>
    <hyperlink ref="S98" r:id="rId7"/>
    <hyperlink ref="S104" r:id="rId8"/>
    <hyperlink ref="S112" r:id="rId9"/>
    <hyperlink ref="S117" r:id="rId10"/>
    <hyperlink ref="S133" r:id="rId11"/>
    <hyperlink ref="S51" r:id="rId12"/>
    <hyperlink ref="S67" r:id="rId13"/>
    <hyperlink ref="S57" r:id="rId14"/>
    <hyperlink ref="S151" r:id="rId15"/>
  </hyperlinks>
  <pageMargins left="0.25" right="0.25" top="0.75" bottom="0.75" header="0.3" footer="0.3"/>
  <pageSetup paperSize="9" scale="29" orientation="portrait" horizontalDpi="1200" verticalDpi="1200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T134"/>
  <sheetViews>
    <sheetView zoomScale="85" zoomScaleNormal="85" workbookViewId="0">
      <pane ySplit="3" topLeftCell="A78" activePane="bottomLeft" state="frozen"/>
      <selection pane="bottomLeft" activeCell="M41" sqref="M41"/>
    </sheetView>
  </sheetViews>
  <sheetFormatPr defaultColWidth="8.9296875" defaultRowHeight="12.75"/>
  <cols>
    <col min="1" max="1" width="2.33203125" style="107" customWidth="1"/>
    <col min="2" max="2" width="13.86328125" style="106" customWidth="1"/>
    <col min="3" max="3" width="10.73046875" style="106" customWidth="1"/>
    <col min="4" max="4" width="14.3984375" style="107" customWidth="1"/>
    <col min="5" max="5" width="11.3984375" style="108" customWidth="1"/>
    <col min="6" max="6" width="22.19921875" style="109" customWidth="1"/>
    <col min="7" max="7" width="26.796875" style="2" hidden="1" customWidth="1"/>
    <col min="8" max="9" width="9.53125" style="2" hidden="1" customWidth="1"/>
    <col min="10" max="10" width="9.86328125" style="2" hidden="1" customWidth="1"/>
    <col min="11" max="11" width="14.3984375" style="2" hidden="1" customWidth="1"/>
    <col min="12" max="12" width="11.9296875" style="33" hidden="1" customWidth="1"/>
    <col min="13" max="13" width="10.9296875" style="114" customWidth="1"/>
    <col min="14" max="14" width="8.9296875" style="114"/>
    <col min="15" max="15" width="9.19921875" style="115" customWidth="1"/>
    <col min="16" max="17" width="9.19921875" style="117" customWidth="1"/>
    <col min="18" max="18" width="60.9296875" style="118" customWidth="1"/>
    <col min="19" max="19" width="61.06640625" hidden="1" customWidth="1"/>
    <col min="20" max="20" width="0" hidden="1" customWidth="1"/>
    <col min="21" max="16384" width="8.9296875" style="107"/>
  </cols>
  <sheetData>
    <row r="1" spans="1:20" ht="45.4" customHeight="1">
      <c r="A1" s="105" t="s">
        <v>91</v>
      </c>
      <c r="I1" s="16" t="s">
        <v>75</v>
      </c>
      <c r="P1" s="116"/>
    </row>
    <row r="2" spans="1:20" ht="19.45" customHeight="1">
      <c r="A2" s="105"/>
      <c r="B2" s="340" t="s">
        <v>0</v>
      </c>
      <c r="C2" s="340"/>
      <c r="D2" s="354" t="s">
        <v>103</v>
      </c>
      <c r="E2" s="354"/>
      <c r="F2" s="340" t="s">
        <v>102</v>
      </c>
      <c r="G2" s="355"/>
      <c r="H2" s="356" t="s">
        <v>101</v>
      </c>
      <c r="I2" s="356"/>
      <c r="J2" s="356"/>
      <c r="K2" s="356"/>
      <c r="L2" s="356"/>
      <c r="M2" s="354" t="s">
        <v>100</v>
      </c>
      <c r="N2" s="354"/>
      <c r="O2" s="354"/>
      <c r="P2" s="354"/>
      <c r="Q2" s="354"/>
      <c r="R2" s="119" t="s">
        <v>104</v>
      </c>
      <c r="S2" s="86"/>
    </row>
    <row r="3" spans="1:20" ht="51">
      <c r="B3" s="110" t="s">
        <v>46</v>
      </c>
      <c r="C3" s="110" t="s">
        <v>47</v>
      </c>
      <c r="D3" s="111" t="s">
        <v>1</v>
      </c>
      <c r="E3" s="112" t="s">
        <v>77</v>
      </c>
      <c r="F3" s="110" t="s">
        <v>106</v>
      </c>
      <c r="G3" s="85" t="s">
        <v>107</v>
      </c>
      <c r="H3" s="41" t="s">
        <v>79</v>
      </c>
      <c r="I3" s="41" t="s">
        <v>80</v>
      </c>
      <c r="J3" s="41" t="s">
        <v>78</v>
      </c>
      <c r="K3" s="41" t="s">
        <v>297</v>
      </c>
      <c r="L3" s="42" t="s">
        <v>96</v>
      </c>
      <c r="M3" s="120" t="s">
        <v>81</v>
      </c>
      <c r="N3" s="120" t="s">
        <v>82</v>
      </c>
      <c r="O3" s="121" t="s">
        <v>298</v>
      </c>
      <c r="P3" s="122" t="s">
        <v>83</v>
      </c>
      <c r="Q3" s="123" t="s">
        <v>84</v>
      </c>
      <c r="R3" s="124" t="s">
        <v>105</v>
      </c>
      <c r="S3" s="86" t="s">
        <v>111</v>
      </c>
    </row>
    <row r="4" spans="1:20">
      <c r="B4" s="110" t="s">
        <v>2</v>
      </c>
      <c r="C4" s="110" t="s">
        <v>54</v>
      </c>
      <c r="D4" s="111" t="s">
        <v>48</v>
      </c>
      <c r="E4" s="113">
        <v>33.200000000000003</v>
      </c>
      <c r="F4" s="110" t="s">
        <v>57</v>
      </c>
      <c r="G4" s="25"/>
      <c r="M4" s="111">
        <v>5062</v>
      </c>
      <c r="N4" s="111"/>
      <c r="O4" s="125">
        <v>0.76</v>
      </c>
      <c r="P4" s="126"/>
      <c r="Q4" s="127"/>
      <c r="R4" s="124"/>
      <c r="S4" s="15" t="s">
        <v>76</v>
      </c>
    </row>
    <row r="5" spans="1:20">
      <c r="B5" s="110" t="s">
        <v>2</v>
      </c>
      <c r="C5" s="110" t="s">
        <v>56</v>
      </c>
      <c r="D5" s="111" t="s">
        <v>48</v>
      </c>
      <c r="E5" s="113">
        <v>33.200000000000003</v>
      </c>
      <c r="F5" s="110" t="s">
        <v>55</v>
      </c>
      <c r="G5" s="25"/>
      <c r="M5" s="111">
        <v>5128</v>
      </c>
      <c r="N5" s="111">
        <f>M5-M4</f>
        <v>66</v>
      </c>
      <c r="O5" s="125">
        <v>0.46</v>
      </c>
      <c r="P5" s="126">
        <f>(O4-O5)*E5</f>
        <v>9.9600000000000009</v>
      </c>
      <c r="Q5" s="127">
        <f>N5/P5</f>
        <v>6.6265060240963853</v>
      </c>
      <c r="R5" s="124" t="s">
        <v>60</v>
      </c>
    </row>
    <row r="6" spans="1:20" customFormat="1" hidden="1">
      <c r="B6" s="1" t="s">
        <v>2</v>
      </c>
      <c r="C6" s="1" t="s">
        <v>3</v>
      </c>
      <c r="D6" t="s">
        <v>48</v>
      </c>
      <c r="E6" s="18">
        <v>33.200000000000003</v>
      </c>
      <c r="F6" s="19"/>
      <c r="G6" s="25" t="s">
        <v>305</v>
      </c>
      <c r="H6" s="2">
        <v>3.2</v>
      </c>
      <c r="I6" s="2"/>
      <c r="J6" s="2"/>
      <c r="K6" s="2"/>
      <c r="L6" s="33"/>
      <c r="M6" s="2"/>
      <c r="N6" s="2"/>
      <c r="O6" s="17">
        <v>0.46</v>
      </c>
      <c r="P6" s="3"/>
      <c r="Q6" s="3"/>
    </row>
    <row r="7" spans="1:20" customFormat="1" hidden="1">
      <c r="B7" s="1" t="s">
        <v>2</v>
      </c>
      <c r="C7" s="1" t="s">
        <v>4</v>
      </c>
      <c r="D7" t="s">
        <v>48</v>
      </c>
      <c r="E7" s="18">
        <v>33.200000000000003</v>
      </c>
      <c r="F7" s="19"/>
      <c r="G7" s="25" t="s">
        <v>306</v>
      </c>
      <c r="H7" s="2">
        <v>13.15</v>
      </c>
      <c r="I7" s="2">
        <f>H7-H6</f>
        <v>9.9499999999999993</v>
      </c>
      <c r="J7" s="2">
        <f>(O7-O6)*E7</f>
        <v>9.2959999999999994</v>
      </c>
      <c r="K7" s="2">
        <f>I7-J7</f>
        <v>0.65399999999999991</v>
      </c>
      <c r="L7" s="33">
        <f>C7-C6</f>
        <v>0.15069444444444446</v>
      </c>
      <c r="M7" s="2"/>
      <c r="N7" s="2"/>
      <c r="O7" s="17">
        <v>0.74</v>
      </c>
      <c r="P7" s="3"/>
      <c r="Q7" s="3"/>
    </row>
    <row r="8" spans="1:20">
      <c r="B8" s="110" t="s">
        <v>2</v>
      </c>
      <c r="C8" s="110" t="s">
        <v>63</v>
      </c>
      <c r="D8" s="111" t="s">
        <v>48</v>
      </c>
      <c r="E8" s="113">
        <v>33.200000000000003</v>
      </c>
      <c r="F8" s="110" t="s">
        <v>58</v>
      </c>
      <c r="G8" s="25"/>
      <c r="M8" s="111">
        <v>5134</v>
      </c>
      <c r="N8" s="111"/>
      <c r="O8" s="125">
        <v>0.74</v>
      </c>
      <c r="P8" s="126"/>
      <c r="Q8" s="127"/>
      <c r="R8" s="124"/>
    </row>
    <row r="9" spans="1:20">
      <c r="B9" s="110" t="s">
        <v>2</v>
      </c>
      <c r="C9" s="110" t="s">
        <v>64</v>
      </c>
      <c r="D9" s="111" t="s">
        <v>48</v>
      </c>
      <c r="E9" s="113">
        <v>33.200000000000003</v>
      </c>
      <c r="F9" s="110" t="s">
        <v>59</v>
      </c>
      <c r="G9" s="25"/>
      <c r="M9" s="111">
        <v>5215</v>
      </c>
      <c r="N9" s="111">
        <f>M9-M8</f>
        <v>81</v>
      </c>
      <c r="O9" s="125">
        <v>0.38</v>
      </c>
      <c r="P9" s="126">
        <f>(O8-O9)*E9</f>
        <v>11.952</v>
      </c>
      <c r="Q9" s="127">
        <f>N9/P9</f>
        <v>6.7771084337349397</v>
      </c>
      <c r="R9" s="124" t="s">
        <v>69</v>
      </c>
    </row>
    <row r="10" spans="1:20" customFormat="1" hidden="1">
      <c r="B10" s="1" t="s">
        <v>2</v>
      </c>
      <c r="C10" s="1" t="s">
        <v>65</v>
      </c>
      <c r="D10" t="s">
        <v>48</v>
      </c>
      <c r="E10" s="18">
        <v>33.200000000000003</v>
      </c>
      <c r="F10" s="19"/>
      <c r="G10" s="25" t="s">
        <v>61</v>
      </c>
      <c r="H10" s="2">
        <v>0</v>
      </c>
      <c r="I10" s="2"/>
      <c r="J10" s="2"/>
      <c r="K10" s="11"/>
      <c r="L10" s="34"/>
      <c r="M10" s="2"/>
      <c r="N10" s="2"/>
      <c r="O10" s="17">
        <v>0.38</v>
      </c>
      <c r="P10" s="3"/>
      <c r="Q10" s="3"/>
    </row>
    <row r="11" spans="1:20" customFormat="1" ht="13.15" hidden="1" thickBot="1">
      <c r="B11" s="4" t="s">
        <v>2</v>
      </c>
      <c r="C11" s="4" t="s">
        <v>97</v>
      </c>
      <c r="D11" s="5" t="s">
        <v>48</v>
      </c>
      <c r="E11" s="20">
        <v>33.200000000000003</v>
      </c>
      <c r="F11" s="21"/>
      <c r="G11" s="26" t="s">
        <v>62</v>
      </c>
      <c r="H11" s="6">
        <v>13.2</v>
      </c>
      <c r="I11" s="6">
        <f>H11-H10</f>
        <v>13.2</v>
      </c>
      <c r="J11" s="6">
        <f>(O11-O10)*E11</f>
        <v>13.944000000000003</v>
      </c>
      <c r="K11" s="6">
        <f>I11-J11</f>
        <v>-0.74400000000000333</v>
      </c>
      <c r="L11" s="35">
        <f>C11-C10</f>
        <v>1.388888888888884E-2</v>
      </c>
      <c r="M11" s="6"/>
      <c r="N11" s="6"/>
      <c r="O11" s="31">
        <v>0.8</v>
      </c>
      <c r="P11" s="7"/>
      <c r="Q11" s="7"/>
      <c r="R11" s="5"/>
      <c r="S11" s="5"/>
    </row>
    <row r="12" spans="1:20">
      <c r="B12" s="110" t="s">
        <v>66</v>
      </c>
      <c r="C12" s="110" t="s">
        <v>67</v>
      </c>
      <c r="D12" s="111" t="s">
        <v>49</v>
      </c>
      <c r="E12" s="113">
        <v>16</v>
      </c>
      <c r="F12" s="110" t="s">
        <v>57</v>
      </c>
      <c r="G12" s="27"/>
      <c r="H12" s="11"/>
      <c r="M12" s="111">
        <v>0</v>
      </c>
      <c r="N12" s="111"/>
      <c r="O12" s="125">
        <v>0.875</v>
      </c>
      <c r="P12" s="126"/>
      <c r="Q12" s="127"/>
      <c r="R12" s="124"/>
      <c r="S12" s="15" t="s">
        <v>85</v>
      </c>
      <c r="T12">
        <f>14/16</f>
        <v>0.875</v>
      </c>
    </row>
    <row r="13" spans="1:20">
      <c r="B13" s="110" t="s">
        <v>66</v>
      </c>
      <c r="C13" s="110" t="s">
        <v>68</v>
      </c>
      <c r="D13" s="111" t="s">
        <v>49</v>
      </c>
      <c r="E13" s="113">
        <v>16</v>
      </c>
      <c r="F13" s="110" t="s">
        <v>55</v>
      </c>
      <c r="G13" s="27"/>
      <c r="H13" s="11"/>
      <c r="M13" s="111">
        <v>69.2</v>
      </c>
      <c r="N13" s="111">
        <f>M13-M12</f>
        <v>69.2</v>
      </c>
      <c r="O13" s="125">
        <v>0.1875</v>
      </c>
      <c r="P13" s="126">
        <f>(O12-O13)*E13</f>
        <v>11</v>
      </c>
      <c r="Q13" s="127">
        <f>N13/P13</f>
        <v>6.290909090909091</v>
      </c>
      <c r="R13" s="124" t="s">
        <v>69</v>
      </c>
      <c r="T13">
        <f>3/16</f>
        <v>0.1875</v>
      </c>
    </row>
    <row r="14" spans="1:20" customFormat="1" hidden="1">
      <c r="B14" s="9" t="s">
        <v>66</v>
      </c>
      <c r="C14" s="9"/>
      <c r="D14" s="13" t="s">
        <v>49</v>
      </c>
      <c r="E14" s="22">
        <v>16</v>
      </c>
      <c r="F14" s="23" t="s">
        <v>70</v>
      </c>
      <c r="G14" s="27"/>
      <c r="H14" s="11"/>
      <c r="I14" s="2"/>
      <c r="J14" s="2"/>
      <c r="K14" s="2"/>
      <c r="L14" s="33"/>
      <c r="M14" s="11">
        <v>132.30000000000001</v>
      </c>
      <c r="N14" s="11"/>
      <c r="O14" s="17">
        <v>0</v>
      </c>
      <c r="P14" s="3"/>
      <c r="Q14" s="3"/>
      <c r="T14">
        <f>0/16</f>
        <v>0</v>
      </c>
    </row>
    <row r="15" spans="1:20" customFormat="1" hidden="1">
      <c r="B15" s="9" t="s">
        <v>66</v>
      </c>
      <c r="C15" s="1" t="s">
        <v>6</v>
      </c>
      <c r="D15" s="13" t="s">
        <v>49</v>
      </c>
      <c r="E15" s="22">
        <v>16</v>
      </c>
      <c r="F15" s="19"/>
      <c r="G15" s="25" t="s">
        <v>304</v>
      </c>
      <c r="H15" s="2">
        <v>13.15</v>
      </c>
      <c r="I15" s="2"/>
      <c r="J15" s="2"/>
      <c r="K15" s="2"/>
      <c r="L15" s="33"/>
      <c r="M15" s="2"/>
      <c r="N15" s="2"/>
      <c r="O15" s="17">
        <v>0</v>
      </c>
      <c r="P15" s="3"/>
      <c r="Q15" s="3"/>
      <c r="T15">
        <f>0/16</f>
        <v>0</v>
      </c>
    </row>
    <row r="16" spans="1:20" customFormat="1" hidden="1">
      <c r="B16" s="1" t="s">
        <v>5</v>
      </c>
      <c r="C16" s="1" t="s">
        <v>7</v>
      </c>
      <c r="D16" s="13" t="s">
        <v>49</v>
      </c>
      <c r="E16" s="22">
        <v>16</v>
      </c>
      <c r="F16" s="19"/>
      <c r="G16" s="25" t="s">
        <v>306</v>
      </c>
      <c r="H16" s="2">
        <v>25.2</v>
      </c>
      <c r="I16" s="2">
        <f>H16-H15</f>
        <v>12.049999999999999</v>
      </c>
      <c r="J16" s="2">
        <f>(O16-O15)*E16</f>
        <v>13</v>
      </c>
      <c r="K16" s="2">
        <f>I16-J16</f>
        <v>-0.95000000000000107</v>
      </c>
      <c r="L16" s="33">
        <f>C16-C15</f>
        <v>0.18819444444444444</v>
      </c>
      <c r="M16" s="2"/>
      <c r="N16" s="2"/>
      <c r="O16" s="17">
        <v>0.8125</v>
      </c>
      <c r="P16" s="3"/>
      <c r="Q16" s="3"/>
      <c r="T16">
        <f>13/16</f>
        <v>0.8125</v>
      </c>
    </row>
    <row r="17" spans="2:20">
      <c r="B17" s="110" t="s">
        <v>5</v>
      </c>
      <c r="C17" s="110" t="s">
        <v>71</v>
      </c>
      <c r="D17" s="111" t="s">
        <v>49</v>
      </c>
      <c r="E17" s="113">
        <v>16</v>
      </c>
      <c r="F17" s="110" t="s">
        <v>58</v>
      </c>
      <c r="G17" s="25"/>
      <c r="M17" s="111">
        <v>132.30000000000001</v>
      </c>
      <c r="N17" s="111"/>
      <c r="O17" s="125">
        <v>0.8125</v>
      </c>
      <c r="P17" s="126"/>
      <c r="Q17" s="127"/>
      <c r="R17" s="124"/>
      <c r="T17">
        <f>13/16</f>
        <v>0.8125</v>
      </c>
    </row>
    <row r="18" spans="2:20">
      <c r="B18" s="110" t="s">
        <v>5</v>
      </c>
      <c r="C18" s="110" t="s">
        <v>98</v>
      </c>
      <c r="D18" s="111" t="s">
        <v>49</v>
      </c>
      <c r="E18" s="113">
        <v>16</v>
      </c>
      <c r="F18" s="110" t="s">
        <v>59</v>
      </c>
      <c r="G18" s="25"/>
      <c r="M18" s="111">
        <v>196.9</v>
      </c>
      <c r="N18" s="111">
        <f>M18-M17</f>
        <v>64.599999999999994</v>
      </c>
      <c r="O18" s="125">
        <v>0.23</v>
      </c>
      <c r="P18" s="126">
        <f>(O17-O18)*E18</f>
        <v>9.32</v>
      </c>
      <c r="Q18" s="127">
        <f>N18/P18</f>
        <v>6.9313304721030038</v>
      </c>
      <c r="R18" s="124" t="s">
        <v>69</v>
      </c>
    </row>
    <row r="19" spans="2:20" customFormat="1" hidden="1">
      <c r="B19" s="1" t="s">
        <v>5</v>
      </c>
      <c r="C19" s="1" t="s">
        <v>98</v>
      </c>
      <c r="D19" s="13" t="s">
        <v>49</v>
      </c>
      <c r="E19" s="22">
        <v>16</v>
      </c>
      <c r="F19" s="19"/>
      <c r="G19" s="25" t="s">
        <v>61</v>
      </c>
      <c r="H19" s="2">
        <v>0</v>
      </c>
      <c r="I19" s="2"/>
      <c r="J19" s="2"/>
      <c r="K19" s="2"/>
      <c r="L19" s="33"/>
      <c r="M19" s="2"/>
      <c r="N19" s="2"/>
      <c r="O19" s="17">
        <v>0.23</v>
      </c>
      <c r="P19" s="3"/>
      <c r="Q19" s="3"/>
    </row>
    <row r="20" spans="2:20" customFormat="1" ht="12.7" hidden="1" customHeight="1" thickBot="1">
      <c r="B20" s="4" t="s">
        <v>5</v>
      </c>
      <c r="C20" s="4" t="s">
        <v>99</v>
      </c>
      <c r="D20" s="14" t="s">
        <v>49</v>
      </c>
      <c r="E20" s="24">
        <v>16</v>
      </c>
      <c r="F20" s="21"/>
      <c r="G20" s="26" t="s">
        <v>62</v>
      </c>
      <c r="H20" s="6">
        <v>9</v>
      </c>
      <c r="I20" s="6">
        <f>H20-H19</f>
        <v>9</v>
      </c>
      <c r="J20" s="6">
        <f>(O20-O19)*E20</f>
        <v>9.120000000000001</v>
      </c>
      <c r="K20" s="6">
        <f>I20-J20</f>
        <v>-0.12000000000000099</v>
      </c>
      <c r="L20" s="35">
        <f>C20-C19</f>
        <v>1.9444444444444375E-2</v>
      </c>
      <c r="M20" s="6"/>
      <c r="N20" s="6"/>
      <c r="O20" s="31">
        <v>0.8</v>
      </c>
      <c r="P20" s="7"/>
      <c r="Q20" s="7"/>
      <c r="R20" s="5"/>
      <c r="S20" s="5"/>
    </row>
    <row r="21" spans="2:20" customFormat="1" ht="12.7" hidden="1" customHeight="1">
      <c r="B21" s="1" t="s">
        <v>8</v>
      </c>
      <c r="C21" s="9" t="s">
        <v>72</v>
      </c>
      <c r="D21" t="s">
        <v>48</v>
      </c>
      <c r="E21" s="18">
        <v>33.200000000000003</v>
      </c>
      <c r="F21" s="23"/>
      <c r="G21" s="28" t="s">
        <v>62</v>
      </c>
      <c r="H21" s="11"/>
      <c r="I21" s="2"/>
      <c r="J21" s="2"/>
      <c r="K21" s="2"/>
      <c r="L21" s="33"/>
      <c r="M21" s="11"/>
      <c r="N21" s="11"/>
      <c r="O21" s="32">
        <v>0.8</v>
      </c>
      <c r="P21" s="12"/>
      <c r="Q21" s="12"/>
      <c r="R21" s="10"/>
      <c r="S21" s="15" t="s">
        <v>86</v>
      </c>
    </row>
    <row r="22" spans="2:20" ht="12.7" customHeight="1">
      <c r="B22" s="110" t="s">
        <v>8</v>
      </c>
      <c r="C22" s="110" t="s">
        <v>73</v>
      </c>
      <c r="D22" s="111" t="s">
        <v>48</v>
      </c>
      <c r="E22" s="113">
        <v>33.200000000000003</v>
      </c>
      <c r="F22" s="110" t="s">
        <v>57</v>
      </c>
      <c r="G22" s="27"/>
      <c r="H22" s="11"/>
      <c r="M22" s="111">
        <v>308.7</v>
      </c>
      <c r="N22" s="111"/>
      <c r="O22" s="125">
        <v>0.8</v>
      </c>
      <c r="P22" s="126"/>
      <c r="Q22" s="127"/>
      <c r="R22" s="124"/>
    </row>
    <row r="23" spans="2:20" ht="12.7" customHeight="1">
      <c r="B23" s="110" t="s">
        <v>8</v>
      </c>
      <c r="C23" s="110" t="s">
        <v>74</v>
      </c>
      <c r="D23" s="111" t="s">
        <v>48</v>
      </c>
      <c r="E23" s="113">
        <v>33.200000000000003</v>
      </c>
      <c r="F23" s="110" t="s">
        <v>55</v>
      </c>
      <c r="G23" s="27"/>
      <c r="H23" s="11"/>
      <c r="M23" s="111">
        <v>385.6</v>
      </c>
      <c r="N23" s="111">
        <f>M23-M22</f>
        <v>76.900000000000034</v>
      </c>
      <c r="O23" s="125">
        <v>0.46</v>
      </c>
      <c r="P23" s="126">
        <f>(O22-O23)*E23</f>
        <v>11.288000000000002</v>
      </c>
      <c r="Q23" s="127">
        <f>N23/P23</f>
        <v>6.8125442948263659</v>
      </c>
      <c r="R23" s="124" t="s">
        <v>69</v>
      </c>
    </row>
    <row r="24" spans="2:20" customFormat="1" hidden="1">
      <c r="B24" s="1" t="s">
        <v>8</v>
      </c>
      <c r="C24" s="1" t="s">
        <v>9</v>
      </c>
      <c r="D24" t="s">
        <v>48</v>
      </c>
      <c r="E24" s="18">
        <v>33.200000000000003</v>
      </c>
      <c r="F24" s="19"/>
      <c r="G24" s="25" t="s">
        <v>304</v>
      </c>
      <c r="H24" s="2">
        <v>25.2</v>
      </c>
      <c r="I24" s="2"/>
      <c r="J24" s="2"/>
      <c r="K24" s="2"/>
      <c r="L24" s="33"/>
      <c r="M24" s="2"/>
      <c r="N24" s="2"/>
      <c r="O24" s="32">
        <v>0.46</v>
      </c>
      <c r="P24" s="3"/>
      <c r="Q24" s="3"/>
    </row>
    <row r="25" spans="2:20" customFormat="1" hidden="1">
      <c r="B25" s="1" t="s">
        <v>8</v>
      </c>
      <c r="C25" s="1" t="s">
        <v>10</v>
      </c>
      <c r="D25" t="s">
        <v>48</v>
      </c>
      <c r="E25" s="18">
        <v>33.200000000000003</v>
      </c>
      <c r="F25" s="19"/>
      <c r="G25" s="25" t="s">
        <v>306</v>
      </c>
      <c r="H25" s="2">
        <v>40.9</v>
      </c>
      <c r="I25" s="2">
        <f>H25-H24</f>
        <v>15.7</v>
      </c>
      <c r="J25" s="2">
        <f>(O25-O24)*E25</f>
        <v>14.940000000000001</v>
      </c>
      <c r="K25" s="2">
        <f>I25-J25</f>
        <v>0.75999999999999801</v>
      </c>
      <c r="L25" s="33">
        <f>C25-C24</f>
        <v>0.23819444444444438</v>
      </c>
      <c r="M25" s="2"/>
      <c r="N25" s="2"/>
      <c r="O25" s="17">
        <v>0.91</v>
      </c>
      <c r="P25" s="3"/>
      <c r="Q25" s="3"/>
    </row>
    <row r="26" spans="2:20">
      <c r="B26" s="110" t="s">
        <v>8</v>
      </c>
      <c r="C26" s="110" t="s">
        <v>87</v>
      </c>
      <c r="D26" s="111" t="s">
        <v>48</v>
      </c>
      <c r="E26" s="113">
        <v>33.200000000000003</v>
      </c>
      <c r="F26" s="110" t="s">
        <v>58</v>
      </c>
      <c r="G26" s="25"/>
      <c r="M26" s="111">
        <v>386.5</v>
      </c>
      <c r="N26" s="111"/>
      <c r="O26" s="125">
        <v>0.91</v>
      </c>
      <c r="P26" s="126"/>
      <c r="Q26" s="127"/>
      <c r="R26" s="124"/>
    </row>
    <row r="27" spans="2:20">
      <c r="B27" s="110" t="s">
        <v>8</v>
      </c>
      <c r="C27" s="110" t="s">
        <v>88</v>
      </c>
      <c r="D27" s="111" t="s">
        <v>48</v>
      </c>
      <c r="E27" s="113">
        <v>33.200000000000003</v>
      </c>
      <c r="F27" s="110" t="s">
        <v>59</v>
      </c>
      <c r="G27" s="25"/>
      <c r="M27" s="111">
        <v>465.5</v>
      </c>
      <c r="N27" s="111">
        <f>M27-M26</f>
        <v>79</v>
      </c>
      <c r="O27" s="125">
        <v>0.56000000000000005</v>
      </c>
      <c r="P27" s="126">
        <f>(O26-O27)*E27</f>
        <v>11.620000000000001</v>
      </c>
      <c r="Q27" s="127">
        <f>N27/P27</f>
        <v>6.798623063683304</v>
      </c>
      <c r="R27" s="124" t="s">
        <v>69</v>
      </c>
    </row>
    <row r="28" spans="2:20" customFormat="1" hidden="1">
      <c r="B28" s="1" t="s">
        <v>8</v>
      </c>
      <c r="C28" s="1" t="s">
        <v>89</v>
      </c>
      <c r="D28" t="s">
        <v>48</v>
      </c>
      <c r="E28" s="18">
        <v>33.200000000000003</v>
      </c>
      <c r="F28" s="19"/>
      <c r="G28" s="25" t="s">
        <v>61</v>
      </c>
      <c r="H28" s="2">
        <v>0</v>
      </c>
      <c r="I28" s="2"/>
      <c r="J28" s="2"/>
      <c r="K28" s="2"/>
      <c r="L28" s="33"/>
      <c r="M28" s="2"/>
      <c r="N28" s="2"/>
      <c r="O28" s="17">
        <v>0.56000000000000005</v>
      </c>
      <c r="P28" s="3"/>
      <c r="Q28" s="3"/>
    </row>
    <row r="29" spans="2:20" customFormat="1" ht="13.15" hidden="1" thickBot="1">
      <c r="B29" s="4" t="s">
        <v>8</v>
      </c>
      <c r="C29" s="4" t="s">
        <v>90</v>
      </c>
      <c r="D29" s="5" t="s">
        <v>48</v>
      </c>
      <c r="E29" s="20">
        <v>33.200000000000003</v>
      </c>
      <c r="F29" s="21"/>
      <c r="G29" s="26" t="s">
        <v>62</v>
      </c>
      <c r="H29" s="6">
        <v>7.6</v>
      </c>
      <c r="I29" s="6">
        <f>H29-H28</f>
        <v>7.6</v>
      </c>
      <c r="J29" s="6">
        <f>(O29-O28)*E29</f>
        <v>7.968</v>
      </c>
      <c r="K29" s="6">
        <f>I29-J29</f>
        <v>-0.36800000000000033</v>
      </c>
      <c r="L29" s="35">
        <f>C29-C28</f>
        <v>8.3333333333333037E-3</v>
      </c>
      <c r="M29" s="6"/>
      <c r="N29" s="6"/>
      <c r="O29" s="31">
        <v>0.8</v>
      </c>
      <c r="P29" s="7"/>
      <c r="Q29" s="7"/>
      <c r="R29" s="5"/>
      <c r="S29" s="5"/>
    </row>
    <row r="30" spans="2:20">
      <c r="B30" s="110" t="s">
        <v>94</v>
      </c>
      <c r="C30" s="110" t="s">
        <v>92</v>
      </c>
      <c r="D30" s="111" t="s">
        <v>93</v>
      </c>
      <c r="E30" s="113">
        <v>33.200000000000003</v>
      </c>
      <c r="F30" s="110" t="s">
        <v>57</v>
      </c>
      <c r="G30" s="27"/>
      <c r="H30" s="11"/>
      <c r="I30" s="11"/>
      <c r="J30" s="11"/>
      <c r="K30" s="11"/>
      <c r="L30" s="34"/>
      <c r="M30" s="111">
        <v>469.3</v>
      </c>
      <c r="N30" s="111"/>
      <c r="O30" s="125">
        <v>0.77</v>
      </c>
      <c r="P30" s="126"/>
      <c r="Q30" s="127"/>
      <c r="R30" s="124"/>
      <c r="S30" s="44" t="s">
        <v>108</v>
      </c>
    </row>
    <row r="31" spans="2:20">
      <c r="B31" s="110" t="s">
        <v>94</v>
      </c>
      <c r="C31" s="110" t="s">
        <v>95</v>
      </c>
      <c r="D31" s="111" t="s">
        <v>93</v>
      </c>
      <c r="E31" s="113">
        <v>33.200000000000003</v>
      </c>
      <c r="F31" s="110" t="s">
        <v>55</v>
      </c>
      <c r="G31" s="27"/>
      <c r="H31" s="11"/>
      <c r="I31" s="11"/>
      <c r="J31" s="11"/>
      <c r="K31" s="11"/>
      <c r="L31" s="34"/>
      <c r="M31" s="111">
        <v>536.4</v>
      </c>
      <c r="N31" s="111">
        <f>M31-M30</f>
        <v>67.099999999999966</v>
      </c>
      <c r="O31" s="125">
        <v>0.53500000000000003</v>
      </c>
      <c r="P31" s="126">
        <f>(O30-O31)*E31</f>
        <v>7.8020000000000005</v>
      </c>
      <c r="Q31" s="127">
        <f>N31/P31</f>
        <v>8.6003588823378578</v>
      </c>
      <c r="R31" s="124" t="s">
        <v>69</v>
      </c>
      <c r="S31" s="10"/>
    </row>
    <row r="32" spans="2:20" customFormat="1" hidden="1">
      <c r="B32" s="1" t="s">
        <v>94</v>
      </c>
      <c r="C32" s="1" t="s">
        <v>12</v>
      </c>
      <c r="D32" s="13" t="s">
        <v>93</v>
      </c>
      <c r="E32" s="29">
        <v>33.200000000000003</v>
      </c>
      <c r="F32" s="19"/>
      <c r="G32" s="25" t="s">
        <v>304</v>
      </c>
      <c r="H32" s="2">
        <v>41.1</v>
      </c>
      <c r="I32" s="2"/>
      <c r="J32" s="2"/>
      <c r="K32" s="2"/>
      <c r="L32" s="33"/>
      <c r="M32" s="2"/>
      <c r="N32" s="2"/>
      <c r="O32" s="17">
        <v>0.53</v>
      </c>
      <c r="P32" s="3"/>
      <c r="Q32" s="3"/>
    </row>
    <row r="33" spans="2:19" customFormat="1" hidden="1">
      <c r="B33" s="1" t="s">
        <v>11</v>
      </c>
      <c r="C33" s="1" t="s">
        <v>13</v>
      </c>
      <c r="D33" t="s">
        <v>48</v>
      </c>
      <c r="E33" s="29">
        <v>33.200000000000003</v>
      </c>
      <c r="F33" s="19"/>
      <c r="G33" s="25" t="s">
        <v>306</v>
      </c>
      <c r="H33" s="2">
        <v>52.4</v>
      </c>
      <c r="I33" s="2">
        <f>H33-H32</f>
        <v>11.299999999999997</v>
      </c>
      <c r="J33" s="2">
        <f>(O33-O32)*E33</f>
        <v>10.956</v>
      </c>
      <c r="K33" s="2">
        <f>I33-J33</f>
        <v>0.34399999999999764</v>
      </c>
      <c r="L33" s="33">
        <f>C33-C32</f>
        <v>0.17291666666666672</v>
      </c>
      <c r="M33" s="2"/>
      <c r="N33" s="2"/>
      <c r="O33" s="17">
        <v>0.86</v>
      </c>
      <c r="P33" s="3"/>
      <c r="Q33" s="3"/>
    </row>
    <row r="34" spans="2:19">
      <c r="B34" s="110" t="s">
        <v>11</v>
      </c>
      <c r="C34" s="110" t="s">
        <v>109</v>
      </c>
      <c r="D34" s="111" t="s">
        <v>48</v>
      </c>
      <c r="E34" s="113">
        <v>33.200000000000003</v>
      </c>
      <c r="F34" s="110" t="s">
        <v>58</v>
      </c>
      <c r="G34" s="25"/>
      <c r="M34" s="111">
        <v>536.70000000000005</v>
      </c>
      <c r="N34" s="111"/>
      <c r="O34" s="125">
        <v>0.86</v>
      </c>
      <c r="P34" s="126"/>
      <c r="Q34" s="127"/>
      <c r="R34" s="119"/>
    </row>
    <row r="35" spans="2:19" ht="13.15" thickBot="1">
      <c r="B35" s="110" t="s">
        <v>209</v>
      </c>
      <c r="C35" s="110" t="s">
        <v>110</v>
      </c>
      <c r="D35" s="111" t="s">
        <v>129</v>
      </c>
      <c r="E35" s="113">
        <v>33.200000000000003</v>
      </c>
      <c r="F35" s="110" t="s">
        <v>59</v>
      </c>
      <c r="G35" s="26"/>
      <c r="H35" s="6"/>
      <c r="I35" s="6"/>
      <c r="J35" s="6"/>
      <c r="K35" s="6"/>
      <c r="L35" s="35"/>
      <c r="M35" s="111">
        <v>605.5</v>
      </c>
      <c r="N35" s="111">
        <f>M35-M34</f>
        <v>68.799999999999955</v>
      </c>
      <c r="O35" s="125">
        <v>0.59</v>
      </c>
      <c r="P35" s="126">
        <f>(O34-O35)*E35</f>
        <v>8.9640000000000022</v>
      </c>
      <c r="Q35" s="127">
        <f>N35/P35</f>
        <v>7.6751450245426076</v>
      </c>
      <c r="R35" s="119" t="s">
        <v>69</v>
      </c>
      <c r="S35" s="5"/>
    </row>
    <row r="36" spans="2:19" customFormat="1" hidden="1">
      <c r="B36" s="9" t="s">
        <v>209</v>
      </c>
      <c r="C36" s="9" t="s">
        <v>112</v>
      </c>
      <c r="D36" s="13" t="s">
        <v>130</v>
      </c>
      <c r="E36" s="29">
        <v>33.200000000000003</v>
      </c>
      <c r="F36" s="23"/>
      <c r="G36" s="27" t="s">
        <v>210</v>
      </c>
      <c r="H36" s="11"/>
      <c r="I36" s="11"/>
      <c r="J36" s="11"/>
      <c r="K36" s="11"/>
      <c r="L36" s="34"/>
      <c r="M36" s="11"/>
      <c r="N36" s="11"/>
      <c r="O36" s="32">
        <v>0.8</v>
      </c>
      <c r="P36" s="12"/>
      <c r="Q36" s="12"/>
      <c r="R36" s="10"/>
      <c r="S36" s="44" t="s">
        <v>234</v>
      </c>
    </row>
    <row r="37" spans="2:19" customFormat="1" hidden="1">
      <c r="B37" s="9" t="s">
        <v>209</v>
      </c>
      <c r="C37" s="9" t="s">
        <v>113</v>
      </c>
      <c r="D37" s="13" t="s">
        <v>130</v>
      </c>
      <c r="E37" s="29">
        <v>33.200000000000003</v>
      </c>
      <c r="F37" s="23"/>
      <c r="G37" s="27" t="s">
        <v>215</v>
      </c>
      <c r="H37" s="64" t="s">
        <v>160</v>
      </c>
      <c r="I37" s="11"/>
      <c r="J37" s="11"/>
      <c r="K37" s="11"/>
      <c r="L37" s="34"/>
      <c r="M37" s="11"/>
      <c r="N37" s="11"/>
      <c r="O37" s="32">
        <v>0.99</v>
      </c>
      <c r="P37" s="12"/>
      <c r="Q37" s="12"/>
      <c r="R37" s="75" t="s">
        <v>240</v>
      </c>
      <c r="S37" s="71"/>
    </row>
    <row r="38" spans="2:19">
      <c r="B38" s="110" t="s">
        <v>209</v>
      </c>
      <c r="C38" s="110" t="s">
        <v>220</v>
      </c>
      <c r="D38" s="111" t="s">
        <v>130</v>
      </c>
      <c r="E38" s="113">
        <v>33.200000000000003</v>
      </c>
      <c r="F38" s="110" t="s">
        <v>116</v>
      </c>
      <c r="G38" s="27"/>
      <c r="H38" s="11"/>
      <c r="I38" s="11"/>
      <c r="J38" s="11"/>
      <c r="K38" s="11"/>
      <c r="L38" s="34"/>
      <c r="M38" s="111">
        <v>613.5</v>
      </c>
      <c r="N38" s="111"/>
      <c r="O38" s="125">
        <v>0.99</v>
      </c>
      <c r="P38" s="126"/>
      <c r="Q38" s="127"/>
      <c r="R38" s="119"/>
      <c r="S38" s="10"/>
    </row>
    <row r="39" spans="2:19">
      <c r="B39" s="110" t="s">
        <v>221</v>
      </c>
      <c r="C39" s="110" t="s">
        <v>222</v>
      </c>
      <c r="D39" s="111" t="s">
        <v>130</v>
      </c>
      <c r="E39" s="113">
        <v>33.200000000000003</v>
      </c>
      <c r="F39" s="110" t="s">
        <v>217</v>
      </c>
      <c r="G39" s="27" t="s">
        <v>216</v>
      </c>
      <c r="H39" s="11"/>
      <c r="I39" s="11"/>
      <c r="J39" s="11"/>
      <c r="K39" s="11"/>
      <c r="L39" s="34"/>
      <c r="M39" s="111">
        <v>783.5</v>
      </c>
      <c r="N39" s="111">
        <f>M39-M38</f>
        <v>170</v>
      </c>
      <c r="O39" s="125">
        <v>0.125</v>
      </c>
      <c r="P39" s="126">
        <f>(O38-O39)*E39</f>
        <v>28.718000000000004</v>
      </c>
      <c r="Q39" s="127">
        <f>N39/P39</f>
        <v>5.9196322863709163</v>
      </c>
      <c r="R39" s="119" t="s">
        <v>218</v>
      </c>
      <c r="S39" s="10"/>
    </row>
    <row r="40" spans="2:19" ht="13.15" thickBot="1">
      <c r="B40" s="110" t="s">
        <v>238</v>
      </c>
      <c r="C40" s="110" t="s">
        <v>223</v>
      </c>
      <c r="D40" s="111" t="s">
        <v>130</v>
      </c>
      <c r="E40" s="113">
        <v>33.200000000000003</v>
      </c>
      <c r="F40" s="110" t="s">
        <v>167</v>
      </c>
      <c r="G40" s="26" t="s">
        <v>219</v>
      </c>
      <c r="H40" s="57" t="s">
        <v>146</v>
      </c>
      <c r="I40" s="6"/>
      <c r="J40" s="6"/>
      <c r="K40" s="6"/>
      <c r="L40" s="35"/>
      <c r="M40" s="111">
        <v>892.7</v>
      </c>
      <c r="N40" s="111">
        <f>M40-M39</f>
        <v>109.20000000000005</v>
      </c>
      <c r="O40" s="125">
        <v>5.5E-2</v>
      </c>
      <c r="P40" s="126"/>
      <c r="Q40" s="127"/>
      <c r="R40" s="119" t="s">
        <v>423</v>
      </c>
      <c r="S40" s="5"/>
    </row>
    <row r="41" spans="2:19" customFormat="1">
      <c r="B41" s="23" t="s">
        <v>238</v>
      </c>
      <c r="C41" s="23" t="s">
        <v>288</v>
      </c>
      <c r="D41" s="11" t="s">
        <v>130</v>
      </c>
      <c r="E41" s="29"/>
      <c r="F41" s="23" t="s">
        <v>422</v>
      </c>
      <c r="G41" s="27" t="s">
        <v>235</v>
      </c>
      <c r="H41" s="64"/>
      <c r="I41" s="11"/>
      <c r="J41" s="11"/>
      <c r="K41" s="11"/>
      <c r="L41" s="34"/>
      <c r="M41" s="11"/>
      <c r="N41" s="11"/>
      <c r="O41" s="32"/>
      <c r="P41" s="12"/>
      <c r="Q41" s="12"/>
      <c r="R41" s="261" t="s">
        <v>289</v>
      </c>
      <c r="S41" s="10"/>
    </row>
    <row r="42" spans="2:19" customFormat="1" hidden="1">
      <c r="B42" s="9" t="s">
        <v>238</v>
      </c>
      <c r="C42" s="9" t="s">
        <v>239</v>
      </c>
      <c r="D42" s="10" t="s">
        <v>130</v>
      </c>
      <c r="E42" s="29">
        <v>33.200000000000003</v>
      </c>
      <c r="F42" s="23"/>
      <c r="G42" s="27" t="s">
        <v>236</v>
      </c>
      <c r="H42" s="11"/>
      <c r="I42" s="11"/>
      <c r="J42" s="11"/>
      <c r="K42" s="11"/>
      <c r="L42" s="34"/>
      <c r="M42" s="11"/>
      <c r="N42" s="11"/>
      <c r="O42" s="32">
        <v>0.74</v>
      </c>
      <c r="P42" s="12"/>
      <c r="Q42" s="12"/>
      <c r="R42" s="10"/>
      <c r="S42" s="44" t="s">
        <v>272</v>
      </c>
    </row>
    <row r="43" spans="2:19" customFormat="1" hidden="1">
      <c r="B43" s="9" t="s">
        <v>238</v>
      </c>
      <c r="C43" s="9" t="s">
        <v>255</v>
      </c>
      <c r="D43" s="10" t="s">
        <v>130</v>
      </c>
      <c r="E43" s="29">
        <v>33.200000000000003</v>
      </c>
      <c r="F43" s="23"/>
      <c r="G43" s="27" t="s">
        <v>237</v>
      </c>
      <c r="H43" s="73" t="s">
        <v>146</v>
      </c>
      <c r="I43" s="11"/>
      <c r="J43" s="11"/>
      <c r="K43" s="11"/>
      <c r="L43" s="34"/>
      <c r="M43" s="11"/>
      <c r="N43" s="11"/>
      <c r="O43" s="32">
        <v>0.99</v>
      </c>
      <c r="P43" s="12"/>
      <c r="Q43" s="12"/>
      <c r="R43" s="76" t="s">
        <v>241</v>
      </c>
      <c r="S43" s="71"/>
    </row>
    <row r="44" spans="2:19">
      <c r="B44" s="110" t="s">
        <v>238</v>
      </c>
      <c r="C44" s="110" t="s">
        <v>254</v>
      </c>
      <c r="D44" s="111" t="s">
        <v>130</v>
      </c>
      <c r="E44" s="113">
        <v>33.200000000000003</v>
      </c>
      <c r="F44" s="110" t="s">
        <v>166</v>
      </c>
      <c r="G44" s="27"/>
      <c r="H44" s="11"/>
      <c r="I44" s="11"/>
      <c r="J44" s="11"/>
      <c r="K44" s="11"/>
      <c r="L44" s="34"/>
      <c r="M44" s="111">
        <v>901.5</v>
      </c>
      <c r="N44" s="111"/>
      <c r="O44" s="125">
        <v>0.99</v>
      </c>
      <c r="P44" s="126"/>
      <c r="Q44" s="127"/>
      <c r="R44" s="119"/>
      <c r="S44" s="10"/>
    </row>
    <row r="45" spans="2:19">
      <c r="B45" s="110" t="s">
        <v>238</v>
      </c>
      <c r="C45" s="110" t="s">
        <v>256</v>
      </c>
      <c r="D45" s="111" t="s">
        <v>130</v>
      </c>
      <c r="E45" s="113">
        <v>33.200000000000003</v>
      </c>
      <c r="F45" s="110" t="s">
        <v>242</v>
      </c>
      <c r="G45" s="27" t="s">
        <v>243</v>
      </c>
      <c r="H45" s="11"/>
      <c r="I45" s="11"/>
      <c r="J45" s="11"/>
      <c r="K45" s="11"/>
      <c r="L45" s="34"/>
      <c r="M45" s="111">
        <v>1132.4000000000001</v>
      </c>
      <c r="N45" s="111">
        <f>M45-M44</f>
        <v>230.90000000000009</v>
      </c>
      <c r="O45" s="125">
        <v>0.06</v>
      </c>
      <c r="P45" s="126">
        <f>(O44-O45)*E45</f>
        <v>30.876000000000001</v>
      </c>
      <c r="Q45" s="127">
        <f>N45/P45</f>
        <v>7.4783002979660607</v>
      </c>
      <c r="R45" s="119" t="s">
        <v>244</v>
      </c>
      <c r="S45" s="10"/>
    </row>
    <row r="46" spans="2:19">
      <c r="B46" s="110" t="s">
        <v>238</v>
      </c>
      <c r="C46" s="110" t="s">
        <v>257</v>
      </c>
      <c r="D46" s="111" t="s">
        <v>130</v>
      </c>
      <c r="E46" s="113">
        <v>33.200000000000003</v>
      </c>
      <c r="F46" s="110" t="s">
        <v>245</v>
      </c>
      <c r="G46" s="27" t="s">
        <v>219</v>
      </c>
      <c r="H46" s="11"/>
      <c r="I46" s="11"/>
      <c r="J46" s="11"/>
      <c r="K46" s="11"/>
      <c r="L46" s="34"/>
      <c r="M46" s="111">
        <v>1147.8</v>
      </c>
      <c r="N46" s="111">
        <f>M46-M45</f>
        <v>15.399999999999864</v>
      </c>
      <c r="O46" s="125">
        <v>0.04</v>
      </c>
      <c r="P46" s="126"/>
      <c r="Q46" s="127"/>
      <c r="R46" s="119" t="s">
        <v>251</v>
      </c>
      <c r="S46" s="10"/>
    </row>
    <row r="47" spans="2:19" customFormat="1" hidden="1">
      <c r="B47" s="9" t="s">
        <v>238</v>
      </c>
      <c r="C47" s="9" t="s">
        <v>257</v>
      </c>
      <c r="D47" s="10" t="s">
        <v>130</v>
      </c>
      <c r="E47" s="29">
        <v>33.200000000000003</v>
      </c>
      <c r="F47" s="23"/>
      <c r="G47" s="27" t="s">
        <v>246</v>
      </c>
      <c r="H47" s="11"/>
      <c r="I47" s="11"/>
      <c r="J47" s="11"/>
      <c r="K47" s="11"/>
      <c r="L47" s="34"/>
      <c r="M47" s="11"/>
      <c r="N47" s="11"/>
      <c r="O47" s="32">
        <v>0.04</v>
      </c>
      <c r="P47" s="12"/>
      <c r="Q47" s="12"/>
      <c r="R47" s="10"/>
      <c r="S47" s="10"/>
    </row>
    <row r="48" spans="2:19" customFormat="1" hidden="1">
      <c r="B48" s="9" t="s">
        <v>238</v>
      </c>
      <c r="C48" s="9" t="s">
        <v>258</v>
      </c>
      <c r="D48" s="10" t="s">
        <v>130</v>
      </c>
      <c r="E48" s="29">
        <v>33.200000000000003</v>
      </c>
      <c r="F48" s="23"/>
      <c r="G48" s="27" t="s">
        <v>247</v>
      </c>
      <c r="H48" s="11" t="s">
        <v>160</v>
      </c>
      <c r="I48" s="11"/>
      <c r="J48" s="11"/>
      <c r="K48" s="11"/>
      <c r="L48" s="34"/>
      <c r="M48" s="11"/>
      <c r="N48" s="11"/>
      <c r="O48" s="32">
        <v>0.505</v>
      </c>
      <c r="P48" s="12"/>
      <c r="Q48" s="12"/>
      <c r="R48" s="10"/>
      <c r="S48" s="10"/>
    </row>
    <row r="49" spans="2:19">
      <c r="B49" s="110" t="s">
        <v>238</v>
      </c>
      <c r="C49" s="110" t="s">
        <v>259</v>
      </c>
      <c r="D49" s="111" t="s">
        <v>130</v>
      </c>
      <c r="E49" s="113">
        <v>33.200000000000003</v>
      </c>
      <c r="F49" s="110" t="s">
        <v>248</v>
      </c>
      <c r="G49" s="27"/>
      <c r="H49" s="11"/>
      <c r="I49" s="11"/>
      <c r="J49" s="11"/>
      <c r="K49" s="11"/>
      <c r="L49" s="34"/>
      <c r="M49" s="111">
        <v>1147.8</v>
      </c>
      <c r="N49" s="111"/>
      <c r="O49" s="125">
        <v>0.505</v>
      </c>
      <c r="P49" s="128"/>
      <c r="Q49" s="129"/>
      <c r="R49" s="262"/>
      <c r="S49" s="10"/>
    </row>
    <row r="50" spans="2:19">
      <c r="B50" s="110" t="s">
        <v>260</v>
      </c>
      <c r="C50" s="110" t="s">
        <v>273</v>
      </c>
      <c r="D50" s="111" t="s">
        <v>130</v>
      </c>
      <c r="E50" s="113">
        <v>33.200000000000003</v>
      </c>
      <c r="F50" s="110" t="s">
        <v>249</v>
      </c>
      <c r="G50" s="27" t="s">
        <v>216</v>
      </c>
      <c r="H50" s="11"/>
      <c r="I50" s="11"/>
      <c r="J50" s="11"/>
      <c r="K50" s="11"/>
      <c r="L50" s="34"/>
      <c r="M50" s="111">
        <v>1224.5</v>
      </c>
      <c r="N50" s="111">
        <f>M50-M49</f>
        <v>76.700000000000045</v>
      </c>
      <c r="O50" s="125">
        <v>0.03</v>
      </c>
      <c r="P50" s="128">
        <f>(O49-O50)*E50</f>
        <v>15.770000000000001</v>
      </c>
      <c r="Q50" s="129">
        <f>N50/P50</f>
        <v>4.8636651870640479</v>
      </c>
      <c r="R50" s="262" t="s">
        <v>311</v>
      </c>
      <c r="S50" s="10"/>
    </row>
    <row r="51" spans="2:19" ht="13.15" thickBot="1">
      <c r="B51" s="110" t="s">
        <v>262</v>
      </c>
      <c r="C51" s="110" t="s">
        <v>274</v>
      </c>
      <c r="D51" s="111" t="s">
        <v>130</v>
      </c>
      <c r="E51" s="113">
        <v>33.200000000000003</v>
      </c>
      <c r="F51" s="110" t="s">
        <v>250</v>
      </c>
      <c r="G51" s="26" t="s">
        <v>219</v>
      </c>
      <c r="H51" s="6"/>
      <c r="I51" s="6"/>
      <c r="J51" s="6"/>
      <c r="K51" s="6"/>
      <c r="L51" s="35"/>
      <c r="M51" s="111">
        <v>1226.4000000000001</v>
      </c>
      <c r="N51" s="111">
        <f>M51-M50</f>
        <v>1.9000000000000909</v>
      </c>
      <c r="O51" s="125">
        <v>3.5000000000000003E-2</v>
      </c>
      <c r="P51" s="131"/>
      <c r="Q51" s="129"/>
      <c r="R51" s="263" t="s">
        <v>253</v>
      </c>
      <c r="S51" s="5"/>
    </row>
    <row r="52" spans="2:19" customFormat="1">
      <c r="B52" s="39" t="s">
        <v>262</v>
      </c>
      <c r="C52" s="39"/>
      <c r="D52" s="40" t="s">
        <v>130</v>
      </c>
      <c r="E52" s="77">
        <v>33.200000000000003</v>
      </c>
      <c r="F52" s="39" t="s">
        <v>263</v>
      </c>
      <c r="G52" s="27" t="s">
        <v>216</v>
      </c>
      <c r="H52" s="11"/>
      <c r="I52" s="11"/>
      <c r="J52" s="11"/>
      <c r="K52" s="11"/>
      <c r="L52" s="34"/>
      <c r="M52" s="40">
        <v>1226.4000000000001</v>
      </c>
      <c r="N52" s="40"/>
      <c r="O52" s="80"/>
      <c r="P52" s="87"/>
      <c r="Q52" s="87"/>
      <c r="R52" s="45"/>
      <c r="S52" s="44" t="s">
        <v>271</v>
      </c>
    </row>
    <row r="53" spans="2:19" customFormat="1">
      <c r="B53" s="39" t="s">
        <v>262</v>
      </c>
      <c r="C53" s="39"/>
      <c r="D53" s="40" t="s">
        <v>130</v>
      </c>
      <c r="E53" s="77">
        <v>33.200000000000003</v>
      </c>
      <c r="F53" s="39" t="s">
        <v>263</v>
      </c>
      <c r="G53" s="27" t="s">
        <v>264</v>
      </c>
      <c r="H53" s="11"/>
      <c r="I53" s="11"/>
      <c r="J53" s="11"/>
      <c r="K53" s="11"/>
      <c r="L53" s="34"/>
      <c r="M53" s="40">
        <v>1227.2</v>
      </c>
      <c r="N53" s="40">
        <f>M53-M52</f>
        <v>0.79999999999995453</v>
      </c>
      <c r="O53" s="80">
        <v>0.04</v>
      </c>
      <c r="P53" s="87"/>
      <c r="Q53" s="87"/>
      <c r="R53" s="45" t="s">
        <v>265</v>
      </c>
      <c r="S53" s="10"/>
    </row>
    <row r="54" spans="2:19" customFormat="1" hidden="1">
      <c r="B54" s="9" t="s">
        <v>262</v>
      </c>
      <c r="C54" s="9" t="s">
        <v>275</v>
      </c>
      <c r="D54" s="10" t="s">
        <v>130</v>
      </c>
      <c r="E54" s="29">
        <v>33.200000000000003</v>
      </c>
      <c r="F54" s="23"/>
      <c r="G54" s="27" t="s">
        <v>266</v>
      </c>
      <c r="H54" s="11"/>
      <c r="I54" s="11"/>
      <c r="J54" s="11"/>
      <c r="K54" s="11"/>
      <c r="L54" s="34"/>
      <c r="M54" s="11"/>
      <c r="N54" s="11"/>
      <c r="O54" s="32">
        <v>0.04</v>
      </c>
      <c r="P54" s="12"/>
      <c r="Q54" s="12"/>
      <c r="R54" s="10"/>
      <c r="S54" s="10"/>
    </row>
    <row r="55" spans="2:19" customFormat="1" hidden="1">
      <c r="B55" s="9" t="s">
        <v>262</v>
      </c>
      <c r="C55" s="9" t="s">
        <v>277</v>
      </c>
      <c r="D55" s="10" t="s">
        <v>130</v>
      </c>
      <c r="E55" s="29">
        <v>33.200000000000003</v>
      </c>
      <c r="F55" s="23"/>
      <c r="G55" s="27" t="s">
        <v>267</v>
      </c>
      <c r="H55" s="11" t="s">
        <v>160</v>
      </c>
      <c r="I55" s="11"/>
      <c r="J55" s="11"/>
      <c r="K55" s="11"/>
      <c r="L55" s="34"/>
      <c r="M55" s="11"/>
      <c r="N55" s="11"/>
      <c r="O55" s="66">
        <v>0.16</v>
      </c>
      <c r="P55" s="12"/>
      <c r="Q55" s="12"/>
      <c r="R55" s="72" t="s">
        <v>268</v>
      </c>
      <c r="S55" s="10"/>
    </row>
    <row r="56" spans="2:19" customFormat="1" hidden="1">
      <c r="B56" s="9" t="s">
        <v>262</v>
      </c>
      <c r="C56" s="9" t="s">
        <v>276</v>
      </c>
      <c r="D56" s="10" t="s">
        <v>130</v>
      </c>
      <c r="E56" s="29">
        <v>33.200000000000003</v>
      </c>
      <c r="F56" s="23"/>
      <c r="G56" s="27" t="s">
        <v>269</v>
      </c>
      <c r="H56" s="11"/>
      <c r="I56" s="11"/>
      <c r="J56" s="11"/>
      <c r="K56" s="11"/>
      <c r="L56" s="34"/>
      <c r="M56" s="11">
        <v>1232.3</v>
      </c>
      <c r="N56" s="11"/>
      <c r="O56" s="32">
        <v>0.14000000000000001</v>
      </c>
      <c r="P56" s="12"/>
      <c r="Q56" s="12"/>
      <c r="R56" s="13" t="s">
        <v>270</v>
      </c>
      <c r="S56" s="10"/>
    </row>
    <row r="57" spans="2:19" customFormat="1" hidden="1">
      <c r="B57" s="9" t="s">
        <v>262</v>
      </c>
      <c r="C57" s="9" t="s">
        <v>279</v>
      </c>
      <c r="D57" s="10" t="s">
        <v>130</v>
      </c>
      <c r="E57" s="29">
        <v>33.200000000000003</v>
      </c>
      <c r="F57" s="23"/>
      <c r="G57" s="27" t="s">
        <v>278</v>
      </c>
      <c r="H57" s="11" t="s">
        <v>160</v>
      </c>
      <c r="I57" s="11"/>
      <c r="J57" s="11"/>
      <c r="K57" s="11"/>
      <c r="L57" s="34"/>
      <c r="M57" s="11"/>
      <c r="N57" s="11"/>
      <c r="O57" s="32">
        <v>0.70499999999999996</v>
      </c>
      <c r="P57" s="12"/>
      <c r="Q57" s="12"/>
      <c r="R57" s="10"/>
      <c r="S57" s="10"/>
    </row>
    <row r="58" spans="2:19">
      <c r="B58" s="110" t="s">
        <v>262</v>
      </c>
      <c r="C58" s="110" t="s">
        <v>279</v>
      </c>
      <c r="D58" s="111" t="s">
        <v>130</v>
      </c>
      <c r="E58" s="113">
        <v>33.200000000000003</v>
      </c>
      <c r="F58" s="110" t="s">
        <v>261</v>
      </c>
      <c r="G58" s="27"/>
      <c r="H58" s="11"/>
      <c r="I58" s="11"/>
      <c r="J58" s="11"/>
      <c r="K58" s="11"/>
      <c r="L58" s="34"/>
      <c r="M58" s="111">
        <v>1232.3</v>
      </c>
      <c r="N58" s="111"/>
      <c r="O58" s="125">
        <v>0.70499999999999996</v>
      </c>
      <c r="P58" s="126"/>
      <c r="Q58" s="127"/>
      <c r="R58" s="119"/>
      <c r="S58" s="10"/>
    </row>
    <row r="59" spans="2:19">
      <c r="B59" s="110" t="s">
        <v>262</v>
      </c>
      <c r="C59" s="110" t="s">
        <v>282</v>
      </c>
      <c r="D59" s="111" t="s">
        <v>130</v>
      </c>
      <c r="E59" s="113">
        <v>33.200000000000003</v>
      </c>
      <c r="F59" s="110" t="s">
        <v>281</v>
      </c>
      <c r="G59" s="27"/>
      <c r="H59" s="11"/>
      <c r="I59" s="11"/>
      <c r="J59" s="11"/>
      <c r="K59" s="11"/>
      <c r="L59" s="34"/>
      <c r="M59" s="111">
        <v>1299.4000000000001</v>
      </c>
      <c r="N59" s="111">
        <f>M59-M58</f>
        <v>67.100000000000136</v>
      </c>
      <c r="O59" s="125">
        <v>0.39500000000000002</v>
      </c>
      <c r="P59" s="126">
        <f>(O58-O59)*E59</f>
        <v>10.292</v>
      </c>
      <c r="Q59" s="127">
        <f>N59/P59</f>
        <v>6.5196268946754898</v>
      </c>
      <c r="R59" s="119" t="s">
        <v>69</v>
      </c>
      <c r="S59" s="10"/>
    </row>
    <row r="60" spans="2:19" customFormat="1" hidden="1">
      <c r="B60" s="9" t="s">
        <v>262</v>
      </c>
      <c r="C60" s="9" t="s">
        <v>282</v>
      </c>
      <c r="D60" s="10" t="s">
        <v>130</v>
      </c>
      <c r="E60" s="29">
        <v>33.200000000000003</v>
      </c>
      <c r="F60" s="23"/>
      <c r="G60" s="27" t="s">
        <v>280</v>
      </c>
      <c r="H60" s="11"/>
      <c r="I60" s="11"/>
      <c r="J60" s="11"/>
      <c r="K60" s="11"/>
      <c r="L60" s="34"/>
      <c r="M60" s="11"/>
      <c r="N60" s="11"/>
      <c r="O60" s="32">
        <v>0.39500000000000002</v>
      </c>
      <c r="P60" s="12"/>
      <c r="Q60" s="12"/>
      <c r="R60" s="10"/>
      <c r="S60" s="10"/>
    </row>
    <row r="61" spans="2:19" customFormat="1" hidden="1">
      <c r="B61" s="9" t="s">
        <v>262</v>
      </c>
      <c r="C61" s="9" t="s">
        <v>285</v>
      </c>
      <c r="D61" s="10" t="s">
        <v>130</v>
      </c>
      <c r="E61" s="29">
        <v>33.200000000000003</v>
      </c>
      <c r="F61" s="23"/>
      <c r="G61" s="27" t="s">
        <v>283</v>
      </c>
      <c r="H61" s="11" t="s">
        <v>160</v>
      </c>
      <c r="I61" s="11"/>
      <c r="J61" s="11"/>
      <c r="K61" s="11"/>
      <c r="L61" s="34"/>
      <c r="M61" s="11"/>
      <c r="N61" s="11"/>
      <c r="O61" s="32">
        <v>0.94</v>
      </c>
      <c r="P61" s="12"/>
      <c r="Q61" s="12"/>
      <c r="R61" s="10"/>
      <c r="S61" s="10"/>
    </row>
    <row r="62" spans="2:19" customFormat="1" hidden="1">
      <c r="B62" s="9" t="s">
        <v>262</v>
      </c>
      <c r="C62" s="9" t="s">
        <v>286</v>
      </c>
      <c r="D62" s="10" t="s">
        <v>130</v>
      </c>
      <c r="E62" s="29">
        <v>33.200000000000003</v>
      </c>
      <c r="F62" s="23"/>
      <c r="G62" s="27" t="s">
        <v>284</v>
      </c>
      <c r="H62" s="11" t="s">
        <v>160</v>
      </c>
      <c r="I62" s="11"/>
      <c r="J62" s="11"/>
      <c r="K62" s="11"/>
      <c r="L62" s="34"/>
      <c r="M62" s="11"/>
      <c r="N62" s="11"/>
      <c r="O62" s="32">
        <v>0.995</v>
      </c>
      <c r="P62" s="12"/>
      <c r="Q62" s="12"/>
      <c r="R62" s="10"/>
      <c r="S62" s="10"/>
    </row>
    <row r="63" spans="2:19">
      <c r="B63" s="110" t="s">
        <v>262</v>
      </c>
      <c r="C63" s="110" t="s">
        <v>286</v>
      </c>
      <c r="D63" s="111" t="s">
        <v>130</v>
      </c>
      <c r="E63" s="113">
        <v>33.200000000000003</v>
      </c>
      <c r="F63" s="110" t="s">
        <v>287</v>
      </c>
      <c r="G63" s="27"/>
      <c r="H63" s="11"/>
      <c r="I63" s="11"/>
      <c r="J63" s="11"/>
      <c r="K63" s="11"/>
      <c r="L63" s="34"/>
      <c r="M63" s="111">
        <v>1299.4000000000001</v>
      </c>
      <c r="N63" s="111"/>
      <c r="O63" s="125">
        <v>0.995</v>
      </c>
      <c r="P63" s="126"/>
      <c r="Q63" s="127"/>
      <c r="R63" s="124"/>
      <c r="S63" s="10"/>
    </row>
    <row r="64" spans="2:19">
      <c r="B64" s="110" t="s">
        <v>300</v>
      </c>
      <c r="C64" s="110" t="s">
        <v>299</v>
      </c>
      <c r="D64" s="111" t="s">
        <v>130</v>
      </c>
      <c r="E64" s="113">
        <v>33.200000000000003</v>
      </c>
      <c r="F64" s="110" t="s">
        <v>292</v>
      </c>
      <c r="G64" s="27" t="s">
        <v>293</v>
      </c>
      <c r="H64" s="11"/>
      <c r="I64" s="11"/>
      <c r="J64" s="11"/>
      <c r="K64" s="11"/>
      <c r="L64" s="34"/>
      <c r="M64" s="111">
        <v>1565.8</v>
      </c>
      <c r="N64" s="111">
        <f>M64-M63</f>
        <v>266.39999999999986</v>
      </c>
      <c r="O64" s="125">
        <v>6.5000000000000002E-2</v>
      </c>
      <c r="P64" s="126">
        <f>(O63-O64)*E64</f>
        <v>30.876000000000001</v>
      </c>
      <c r="Q64" s="127">
        <f>N64/P64</f>
        <v>8.6280606296152307</v>
      </c>
      <c r="R64" s="124" t="s">
        <v>69</v>
      </c>
      <c r="S64" s="10"/>
    </row>
    <row r="65" spans="2:19">
      <c r="B65" s="110" t="s">
        <v>300</v>
      </c>
      <c r="C65" s="110" t="s">
        <v>301</v>
      </c>
      <c r="D65" s="111" t="s">
        <v>130</v>
      </c>
      <c r="E65" s="113">
        <v>33.200000000000003</v>
      </c>
      <c r="F65" s="110" t="s">
        <v>122</v>
      </c>
      <c r="G65" s="27" t="s">
        <v>294</v>
      </c>
      <c r="H65" s="11"/>
      <c r="I65" s="11"/>
      <c r="J65" s="11"/>
      <c r="K65" s="11"/>
      <c r="L65" s="34"/>
      <c r="M65" s="111">
        <v>1575.8</v>
      </c>
      <c r="N65" s="111">
        <f>M65-M64</f>
        <v>10</v>
      </c>
      <c r="O65" s="125">
        <v>0.06</v>
      </c>
      <c r="P65" s="126"/>
      <c r="Q65" s="127"/>
      <c r="R65" s="124" t="s">
        <v>244</v>
      </c>
      <c r="S65" s="10"/>
    </row>
    <row r="66" spans="2:19" customFormat="1" hidden="1">
      <c r="B66" s="9" t="s">
        <v>300</v>
      </c>
      <c r="C66" s="9" t="s">
        <v>302</v>
      </c>
      <c r="D66" s="10" t="s">
        <v>130</v>
      </c>
      <c r="E66" s="29">
        <v>33.200000000000003</v>
      </c>
      <c r="F66" s="23"/>
      <c r="G66" s="27" t="s">
        <v>295</v>
      </c>
      <c r="H66" s="11">
        <v>0</v>
      </c>
      <c r="I66" s="11"/>
      <c r="J66" s="11"/>
      <c r="K66" s="11"/>
      <c r="L66" s="34"/>
      <c r="M66" s="11"/>
      <c r="N66" s="11"/>
      <c r="O66" s="32">
        <v>0.06</v>
      </c>
      <c r="P66" s="12"/>
      <c r="Q66" s="12"/>
      <c r="R66" s="10"/>
      <c r="S66" s="10"/>
    </row>
    <row r="67" spans="2:19" customFormat="1" ht="13.15" hidden="1" thickBot="1">
      <c r="B67" s="4" t="s">
        <v>300</v>
      </c>
      <c r="C67" s="4" t="s">
        <v>303</v>
      </c>
      <c r="D67" s="5" t="s">
        <v>130</v>
      </c>
      <c r="E67" s="20">
        <v>33.200000000000003</v>
      </c>
      <c r="F67" s="21"/>
      <c r="G67" s="26" t="s">
        <v>296</v>
      </c>
      <c r="H67" s="6">
        <v>22.9</v>
      </c>
      <c r="I67" s="6">
        <f>H67-H66</f>
        <v>22.9</v>
      </c>
      <c r="J67" s="6">
        <f>(O67-O66)*E67</f>
        <v>24.568000000000001</v>
      </c>
      <c r="K67" s="6">
        <f>I67-J67</f>
        <v>-1.6680000000000028</v>
      </c>
      <c r="L67" s="35">
        <f>C67-C66</f>
        <v>2.777777777777779E-2</v>
      </c>
      <c r="M67" s="6"/>
      <c r="N67" s="6"/>
      <c r="O67" s="31">
        <v>0.8</v>
      </c>
      <c r="P67" s="7"/>
      <c r="Q67" s="7"/>
      <c r="R67" s="5"/>
      <c r="S67" s="5"/>
    </row>
    <row r="68" spans="2:19">
      <c r="B68" s="110" t="s">
        <v>14</v>
      </c>
      <c r="C68" s="110" t="s">
        <v>114</v>
      </c>
      <c r="D68" s="111" t="s">
        <v>130</v>
      </c>
      <c r="E68" s="113">
        <v>33.200000000000003</v>
      </c>
      <c r="F68" s="110" t="s">
        <v>116</v>
      </c>
      <c r="G68" s="25"/>
      <c r="M68" s="111">
        <v>1579.2</v>
      </c>
      <c r="N68" s="111"/>
      <c r="O68" s="125">
        <v>0.78</v>
      </c>
      <c r="P68" s="126"/>
      <c r="Q68" s="127"/>
      <c r="R68" s="124"/>
      <c r="S68" s="15" t="s">
        <v>136</v>
      </c>
    </row>
    <row r="69" spans="2:19">
      <c r="B69" s="110" t="s">
        <v>14</v>
      </c>
      <c r="C69" s="110" t="s">
        <v>115</v>
      </c>
      <c r="D69" s="111" t="s">
        <v>130</v>
      </c>
      <c r="E69" s="113">
        <v>33.200000000000003</v>
      </c>
      <c r="F69" s="110" t="s">
        <v>117</v>
      </c>
      <c r="G69" s="25"/>
      <c r="M69" s="111">
        <v>1647.4</v>
      </c>
      <c r="N69" s="111">
        <f>M69-M68</f>
        <v>68.200000000000045</v>
      </c>
      <c r="O69" s="125">
        <v>0.55000000000000004</v>
      </c>
      <c r="P69" s="126">
        <f>(O68-O69)*E69</f>
        <v>7.6360000000000001</v>
      </c>
      <c r="Q69" s="127">
        <f>N69/P69</f>
        <v>8.9313776846516557</v>
      </c>
      <c r="R69" s="124" t="s">
        <v>118</v>
      </c>
    </row>
    <row r="70" spans="2:19" customFormat="1" hidden="1">
      <c r="B70" s="1" t="s">
        <v>14</v>
      </c>
      <c r="C70" s="1" t="s">
        <v>15</v>
      </c>
      <c r="D70" s="13" t="s">
        <v>130</v>
      </c>
      <c r="E70" s="29">
        <v>33.200000000000003</v>
      </c>
      <c r="F70" s="19"/>
      <c r="G70" s="25" t="s">
        <v>304</v>
      </c>
      <c r="H70" s="2">
        <v>60.35</v>
      </c>
      <c r="I70" s="2"/>
      <c r="J70" s="2"/>
      <c r="K70" s="2"/>
      <c r="L70" s="33"/>
      <c r="M70" s="2"/>
      <c r="N70" s="2"/>
      <c r="O70" s="17">
        <v>0.06</v>
      </c>
      <c r="P70" s="3"/>
      <c r="Q70" s="3"/>
    </row>
    <row r="71" spans="2:19" customFormat="1" hidden="1">
      <c r="B71" s="1" t="s">
        <v>16</v>
      </c>
      <c r="C71" s="59" t="s">
        <v>17</v>
      </c>
      <c r="D71" s="13" t="s">
        <v>130</v>
      </c>
      <c r="E71" s="29">
        <v>33.200000000000003</v>
      </c>
      <c r="F71" s="19"/>
      <c r="G71" s="25" t="s">
        <v>306</v>
      </c>
      <c r="H71" s="2">
        <v>91.85</v>
      </c>
      <c r="I71" s="2">
        <f>H71-H70</f>
        <v>31.499999999999993</v>
      </c>
      <c r="J71" s="2">
        <f>(O71-O70)*E71</f>
        <v>31.208000000000002</v>
      </c>
      <c r="K71" s="2">
        <f>I71-J71</f>
        <v>0.29199999999999093</v>
      </c>
      <c r="L71" s="61">
        <f>C71+24-C70</f>
        <v>23.638194444444444</v>
      </c>
      <c r="M71" s="2"/>
      <c r="N71" s="2"/>
      <c r="O71" s="17">
        <v>1</v>
      </c>
      <c r="P71" s="3"/>
      <c r="Q71" s="3"/>
      <c r="R71" s="60" t="s">
        <v>151</v>
      </c>
    </row>
    <row r="72" spans="2:19">
      <c r="B72" s="110" t="s">
        <v>16</v>
      </c>
      <c r="C72" s="110" t="s">
        <v>119</v>
      </c>
      <c r="D72" s="111" t="s">
        <v>130</v>
      </c>
      <c r="E72" s="113">
        <v>33.200000000000003</v>
      </c>
      <c r="F72" s="110" t="s">
        <v>121</v>
      </c>
      <c r="G72" s="25"/>
      <c r="M72" s="111">
        <v>1726.9</v>
      </c>
      <c r="N72" s="111"/>
      <c r="O72" s="125">
        <v>1</v>
      </c>
      <c r="P72" s="126"/>
      <c r="Q72" s="127"/>
      <c r="R72" s="124"/>
    </row>
    <row r="73" spans="2:19" ht="13.15" thickBot="1">
      <c r="B73" s="133" t="s">
        <v>16</v>
      </c>
      <c r="C73" s="134" t="s">
        <v>120</v>
      </c>
      <c r="D73" s="111" t="s">
        <v>130</v>
      </c>
      <c r="E73" s="135">
        <v>33.200000000000003</v>
      </c>
      <c r="F73" s="134" t="s">
        <v>122</v>
      </c>
      <c r="G73" s="51"/>
      <c r="H73" s="52"/>
      <c r="I73" s="52"/>
      <c r="J73" s="52"/>
      <c r="K73" s="52"/>
      <c r="L73" s="53"/>
      <c r="M73" s="136">
        <v>1826.6</v>
      </c>
      <c r="N73" s="136">
        <f>M73-M72</f>
        <v>99.699999999999818</v>
      </c>
      <c r="O73" s="137">
        <v>0.55000000000000004</v>
      </c>
      <c r="P73" s="138">
        <f>(O72-O73)*E73</f>
        <v>14.94</v>
      </c>
      <c r="Q73" s="127">
        <f>N73/P73</f>
        <v>6.6733601070950348</v>
      </c>
      <c r="R73" s="139" t="s">
        <v>153</v>
      </c>
      <c r="S73" s="48"/>
    </row>
    <row r="74" spans="2:19">
      <c r="B74" s="110" t="s">
        <v>123</v>
      </c>
      <c r="C74" s="110" t="s">
        <v>124</v>
      </c>
      <c r="D74" s="111" t="s">
        <v>128</v>
      </c>
      <c r="E74" s="113">
        <v>30</v>
      </c>
      <c r="F74" s="110" t="s">
        <v>116</v>
      </c>
      <c r="G74" s="25"/>
      <c r="M74" s="111">
        <v>0</v>
      </c>
      <c r="N74" s="111"/>
      <c r="O74" s="125">
        <v>0.97</v>
      </c>
      <c r="P74" s="126"/>
      <c r="Q74" s="127"/>
      <c r="R74" s="124"/>
      <c r="S74" s="15" t="s">
        <v>135</v>
      </c>
    </row>
    <row r="75" spans="2:19">
      <c r="B75" s="110" t="s">
        <v>123</v>
      </c>
      <c r="C75" s="110" t="s">
        <v>125</v>
      </c>
      <c r="D75" s="111" t="s">
        <v>126</v>
      </c>
      <c r="E75" s="113">
        <v>30</v>
      </c>
      <c r="F75" s="110" t="s">
        <v>117</v>
      </c>
      <c r="G75" s="25"/>
      <c r="M75" s="111">
        <v>70.099999999999994</v>
      </c>
      <c r="N75" s="111">
        <f>M75-M74</f>
        <v>70.099999999999994</v>
      </c>
      <c r="O75" s="125">
        <v>0.61</v>
      </c>
      <c r="P75" s="126">
        <f>(O74-O75)*(E75-0)</f>
        <v>10.799999999999999</v>
      </c>
      <c r="Q75" s="129">
        <f>N75/P75</f>
        <v>6.4907407407407405</v>
      </c>
      <c r="R75" s="124" t="s">
        <v>60</v>
      </c>
    </row>
    <row r="76" spans="2:19" customFormat="1" hidden="1">
      <c r="B76" s="1" t="s">
        <v>123</v>
      </c>
      <c r="C76" s="1" t="s">
        <v>20</v>
      </c>
      <c r="D76" t="s">
        <v>127</v>
      </c>
      <c r="E76" s="29">
        <v>30</v>
      </c>
      <c r="F76" s="19"/>
      <c r="G76" s="25" t="s">
        <v>304</v>
      </c>
      <c r="H76" s="2">
        <v>91.85</v>
      </c>
      <c r="I76" s="2"/>
      <c r="J76" s="2"/>
      <c r="K76" s="2"/>
      <c r="L76" s="33"/>
      <c r="M76" s="2"/>
      <c r="N76" s="2"/>
      <c r="O76" s="17">
        <v>0.61</v>
      </c>
      <c r="P76" s="3"/>
      <c r="Q76" s="3"/>
    </row>
    <row r="77" spans="2:19" customFormat="1" hidden="1">
      <c r="B77" s="1" t="s">
        <v>19</v>
      </c>
      <c r="C77" s="59" t="s">
        <v>21</v>
      </c>
      <c r="D77" t="s">
        <v>50</v>
      </c>
      <c r="E77" s="29">
        <v>30</v>
      </c>
      <c r="F77" s="19"/>
      <c r="G77" s="25" t="s">
        <v>306</v>
      </c>
      <c r="H77" s="2">
        <v>104.4</v>
      </c>
      <c r="I77" s="2">
        <f>H77-H76</f>
        <v>12.550000000000011</v>
      </c>
      <c r="J77" s="2">
        <f>(O77-O76)*E77</f>
        <v>11.700000000000001</v>
      </c>
      <c r="K77" s="2">
        <f>I77-J77</f>
        <v>0.8500000000000103</v>
      </c>
      <c r="L77" s="61">
        <f>C77+24-C76</f>
        <v>24.279166666666669</v>
      </c>
      <c r="M77" s="2"/>
      <c r="N77" s="2"/>
      <c r="O77" s="17">
        <v>1</v>
      </c>
      <c r="P77" s="3"/>
      <c r="Q77" s="3"/>
      <c r="R77" s="60" t="s">
        <v>151</v>
      </c>
    </row>
    <row r="78" spans="2:19">
      <c r="B78" s="110" t="s">
        <v>19</v>
      </c>
      <c r="C78" s="110" t="s">
        <v>131</v>
      </c>
      <c r="D78" s="111" t="s">
        <v>50</v>
      </c>
      <c r="E78" s="113">
        <v>30</v>
      </c>
      <c r="F78" s="110" t="s">
        <v>121</v>
      </c>
      <c r="G78" s="25"/>
      <c r="M78" s="111">
        <v>70.099999999999994</v>
      </c>
      <c r="N78" s="111"/>
      <c r="O78" s="125">
        <v>1</v>
      </c>
      <c r="P78" s="126"/>
      <c r="Q78" s="127"/>
      <c r="R78" s="124"/>
    </row>
    <row r="79" spans="2:19">
      <c r="B79" s="110" t="s">
        <v>19</v>
      </c>
      <c r="C79" s="110" t="s">
        <v>132</v>
      </c>
      <c r="D79" s="111" t="s">
        <v>50</v>
      </c>
      <c r="E79" s="113">
        <v>30</v>
      </c>
      <c r="F79" s="110" t="s">
        <v>122</v>
      </c>
      <c r="G79" s="25"/>
      <c r="M79" s="111">
        <v>139.69999999999999</v>
      </c>
      <c r="N79" s="111">
        <f>M79-M78</f>
        <v>69.599999999999994</v>
      </c>
      <c r="O79" s="125">
        <v>0.7</v>
      </c>
      <c r="P79" s="126">
        <f>(O78-O79)*(E79-0)</f>
        <v>9.0000000000000018</v>
      </c>
      <c r="Q79" s="127">
        <f>N79/P79</f>
        <v>7.7333333333333316</v>
      </c>
      <c r="R79" s="124" t="s">
        <v>69</v>
      </c>
    </row>
    <row r="80" spans="2:19" customFormat="1" hidden="1">
      <c r="B80" s="1" t="s">
        <v>19</v>
      </c>
      <c r="C80" s="1" t="s">
        <v>133</v>
      </c>
      <c r="D80" t="s">
        <v>50</v>
      </c>
      <c r="E80" s="29">
        <v>30</v>
      </c>
      <c r="F80" s="19"/>
      <c r="G80" s="25" t="s">
        <v>61</v>
      </c>
      <c r="H80" s="2">
        <v>0</v>
      </c>
      <c r="I80" s="2"/>
      <c r="J80" s="2"/>
      <c r="K80" s="2"/>
      <c r="L80" s="33"/>
      <c r="M80" s="2"/>
      <c r="N80" s="2"/>
      <c r="O80" s="17">
        <v>0.7</v>
      </c>
      <c r="P80" s="3"/>
      <c r="Q80" s="3"/>
    </row>
    <row r="81" spans="2:19" customFormat="1" ht="13.15" hidden="1" thickBot="1">
      <c r="B81" s="4" t="s">
        <v>19</v>
      </c>
      <c r="C81" s="4" t="s">
        <v>134</v>
      </c>
      <c r="D81" s="5" t="s">
        <v>50</v>
      </c>
      <c r="E81" s="20">
        <v>30</v>
      </c>
      <c r="F81" s="21"/>
      <c r="G81" s="26" t="s">
        <v>62</v>
      </c>
      <c r="H81" s="6">
        <v>2.2999999999999998</v>
      </c>
      <c r="I81" s="6">
        <f>H81-H80</f>
        <v>2.2999999999999998</v>
      </c>
      <c r="J81" s="6">
        <f>(O81-O80)*E81</f>
        <v>3.0000000000000027</v>
      </c>
      <c r="K81" s="6">
        <f>I81-J81</f>
        <v>-0.70000000000000284</v>
      </c>
      <c r="L81" s="35">
        <f>C81-C80</f>
        <v>2.0833333333333259E-3</v>
      </c>
      <c r="M81" s="6"/>
      <c r="N81" s="6"/>
      <c r="O81" s="31">
        <v>0.8</v>
      </c>
      <c r="P81" s="7"/>
      <c r="Q81" s="7"/>
      <c r="R81" s="5"/>
      <c r="S81" s="5"/>
    </row>
    <row r="82" spans="2:19">
      <c r="B82" s="110" t="s">
        <v>142</v>
      </c>
      <c r="C82" s="110" t="s">
        <v>137</v>
      </c>
      <c r="D82" s="111" t="s">
        <v>126</v>
      </c>
      <c r="E82" s="113">
        <v>30</v>
      </c>
      <c r="F82" s="110" t="s">
        <v>116</v>
      </c>
      <c r="G82" s="27"/>
      <c r="H82" s="11"/>
      <c r="I82" s="11"/>
      <c r="J82" s="11"/>
      <c r="K82" s="11"/>
      <c r="L82" s="34"/>
      <c r="M82" s="111">
        <v>10.199999999999999</v>
      </c>
      <c r="N82" s="111"/>
      <c r="O82" s="125">
        <v>0.68</v>
      </c>
      <c r="P82" s="126"/>
      <c r="Q82" s="127"/>
      <c r="R82" s="124"/>
      <c r="S82" s="44" t="s">
        <v>141</v>
      </c>
    </row>
    <row r="83" spans="2:19">
      <c r="B83" s="110" t="s">
        <v>142</v>
      </c>
      <c r="C83" s="110" t="s">
        <v>138</v>
      </c>
      <c r="D83" s="111" t="s">
        <v>126</v>
      </c>
      <c r="E83" s="113">
        <v>30</v>
      </c>
      <c r="F83" s="110" t="s">
        <v>117</v>
      </c>
      <c r="G83" s="27"/>
      <c r="H83" s="11"/>
      <c r="I83" s="11"/>
      <c r="J83" s="11"/>
      <c r="K83" s="11"/>
      <c r="L83" s="34"/>
      <c r="M83" s="111">
        <v>82.5</v>
      </c>
      <c r="N83" s="111">
        <f>M83-M82</f>
        <v>72.3</v>
      </c>
      <c r="O83" s="125">
        <v>0.27</v>
      </c>
      <c r="P83" s="126">
        <f>(O82-O83)*(E83-0)</f>
        <v>12.3</v>
      </c>
      <c r="Q83" s="127">
        <f>N83/P83</f>
        <v>5.8780487804878039</v>
      </c>
      <c r="R83" s="124" t="s">
        <v>118</v>
      </c>
      <c r="S83" s="10"/>
    </row>
    <row r="84" spans="2:19" customFormat="1" hidden="1">
      <c r="B84" s="9" t="s">
        <v>142</v>
      </c>
      <c r="C84" s="1" t="s">
        <v>22</v>
      </c>
      <c r="D84" s="10" t="s">
        <v>126</v>
      </c>
      <c r="E84" s="29">
        <v>30</v>
      </c>
      <c r="F84" s="19"/>
      <c r="G84" s="25" t="s">
        <v>304</v>
      </c>
      <c r="H84" s="2">
        <v>104.4</v>
      </c>
      <c r="I84" s="2"/>
      <c r="J84" s="2"/>
      <c r="K84" s="2"/>
      <c r="L84" s="33"/>
      <c r="M84" s="2"/>
      <c r="N84" s="2"/>
      <c r="O84" s="17">
        <v>0.27</v>
      </c>
      <c r="P84" s="3"/>
      <c r="Q84" s="3"/>
    </row>
    <row r="85" spans="2:19" customFormat="1" hidden="1">
      <c r="B85" s="9" t="s">
        <v>142</v>
      </c>
      <c r="C85" s="1" t="s">
        <v>23</v>
      </c>
      <c r="D85" s="10" t="s">
        <v>126</v>
      </c>
      <c r="E85" s="29">
        <v>30</v>
      </c>
      <c r="F85" s="19"/>
      <c r="G85" s="25" t="s">
        <v>306</v>
      </c>
      <c r="H85" s="2">
        <v>111.7</v>
      </c>
      <c r="I85" s="2">
        <f>H85-H84</f>
        <v>7.2999999999999972</v>
      </c>
      <c r="J85" s="2">
        <f>(O85-O84)*E85</f>
        <v>9.8999999999999986</v>
      </c>
      <c r="K85" s="56">
        <f>I85-J85</f>
        <v>-2.6000000000000014</v>
      </c>
      <c r="L85" s="33">
        <f>C85+24-C84</f>
        <v>24.111111111111114</v>
      </c>
      <c r="M85" s="2"/>
      <c r="N85" s="2"/>
      <c r="O85" s="17">
        <v>0.6</v>
      </c>
      <c r="P85" s="3"/>
      <c r="Q85" s="3"/>
      <c r="R85" s="60" t="s">
        <v>152</v>
      </c>
    </row>
    <row r="86" spans="2:19">
      <c r="B86" s="110" t="s">
        <v>142</v>
      </c>
      <c r="C86" s="110" t="s">
        <v>139</v>
      </c>
      <c r="D86" s="111" t="s">
        <v>126</v>
      </c>
      <c r="E86" s="113">
        <v>30</v>
      </c>
      <c r="F86" s="110" t="s">
        <v>121</v>
      </c>
      <c r="G86" s="27"/>
      <c r="M86" s="111">
        <v>82.5</v>
      </c>
      <c r="N86" s="111"/>
      <c r="O86" s="125">
        <v>0.6</v>
      </c>
      <c r="P86" s="126"/>
      <c r="Q86" s="127"/>
      <c r="R86" s="124"/>
    </row>
    <row r="87" spans="2:19" ht="13.15" thickBot="1">
      <c r="B87" s="110" t="s">
        <v>142</v>
      </c>
      <c r="C87" s="110" t="s">
        <v>140</v>
      </c>
      <c r="D87" s="111" t="s">
        <v>126</v>
      </c>
      <c r="E87" s="113">
        <v>30</v>
      </c>
      <c r="F87" s="110" t="s">
        <v>122</v>
      </c>
      <c r="G87" s="26"/>
      <c r="H87" s="6"/>
      <c r="I87" s="6"/>
      <c r="J87" s="6"/>
      <c r="K87" s="6"/>
      <c r="L87" s="35"/>
      <c r="M87" s="111">
        <v>154.30000000000001</v>
      </c>
      <c r="N87" s="111">
        <f>M87-M86</f>
        <v>71.800000000000011</v>
      </c>
      <c r="O87" s="125">
        <v>0.21</v>
      </c>
      <c r="P87" s="126">
        <f>(O86-O87)*(E87-0)</f>
        <v>11.700000000000001</v>
      </c>
      <c r="Q87" s="127">
        <f>N87/P87</f>
        <v>6.1367521367521372</v>
      </c>
      <c r="R87" s="124" t="s">
        <v>118</v>
      </c>
      <c r="S87" s="5"/>
    </row>
    <row r="88" spans="2:19" customFormat="1" hidden="1">
      <c r="B88" s="9" t="s">
        <v>143</v>
      </c>
      <c r="C88" s="9" t="s">
        <v>144</v>
      </c>
      <c r="D88" s="10" t="s">
        <v>126</v>
      </c>
      <c r="E88" s="29">
        <v>30</v>
      </c>
      <c r="F88" s="23"/>
      <c r="G88" s="27" t="s">
        <v>210</v>
      </c>
      <c r="H88" s="11"/>
      <c r="I88" s="11"/>
      <c r="J88" s="11"/>
      <c r="K88" s="11"/>
      <c r="L88" s="34"/>
      <c r="M88" s="11"/>
      <c r="N88" s="11"/>
      <c r="O88" s="32">
        <v>0.97</v>
      </c>
      <c r="P88" s="12"/>
      <c r="Q88" s="12"/>
      <c r="R88" s="10"/>
      <c r="S88" s="44" t="s">
        <v>150</v>
      </c>
    </row>
    <row r="89" spans="2:19" customFormat="1" hidden="1">
      <c r="B89" s="9" t="s">
        <v>143</v>
      </c>
      <c r="C89" s="9" t="s">
        <v>145</v>
      </c>
      <c r="D89" s="10" t="s">
        <v>126</v>
      </c>
      <c r="E89" s="29">
        <v>30</v>
      </c>
      <c r="F89" s="23"/>
      <c r="G89" s="27" t="s">
        <v>211</v>
      </c>
      <c r="H89" s="73" t="s">
        <v>160</v>
      </c>
      <c r="I89" s="11"/>
      <c r="J89" s="11"/>
      <c r="K89" s="11"/>
      <c r="L89" s="34"/>
      <c r="M89" s="11"/>
      <c r="N89" s="11"/>
      <c r="O89" s="32">
        <v>1</v>
      </c>
      <c r="P89" s="12"/>
      <c r="Q89" s="12"/>
      <c r="R89" s="76" t="s">
        <v>241</v>
      </c>
      <c r="S89" s="10"/>
    </row>
    <row r="90" spans="2:19">
      <c r="B90" s="110" t="s">
        <v>157</v>
      </c>
      <c r="C90" s="110" t="s">
        <v>158</v>
      </c>
      <c r="D90" s="111" t="s">
        <v>126</v>
      </c>
      <c r="E90" s="113">
        <v>30</v>
      </c>
      <c r="F90" s="110" t="s">
        <v>116</v>
      </c>
      <c r="G90" s="27"/>
      <c r="H90" s="11"/>
      <c r="I90" s="11"/>
      <c r="J90" s="11"/>
      <c r="K90" s="11"/>
      <c r="L90" s="34"/>
      <c r="M90" s="111">
        <v>154.30000000000001</v>
      </c>
      <c r="N90" s="111"/>
      <c r="O90" s="125">
        <v>1</v>
      </c>
      <c r="P90" s="126"/>
      <c r="Q90" s="127"/>
      <c r="R90" s="124"/>
      <c r="S90" s="10"/>
    </row>
    <row r="91" spans="2:19">
      <c r="B91" s="110" t="s">
        <v>157</v>
      </c>
      <c r="C91" s="110" t="s">
        <v>224</v>
      </c>
      <c r="D91" s="111" t="s">
        <v>126</v>
      </c>
      <c r="E91" s="113">
        <v>30</v>
      </c>
      <c r="F91" s="110" t="s">
        <v>147</v>
      </c>
      <c r="G91" s="27"/>
      <c r="H91" s="11"/>
      <c r="I91" s="11"/>
      <c r="J91" s="11"/>
      <c r="K91" s="11"/>
      <c r="L91" s="34"/>
      <c r="M91" s="111">
        <v>300.5</v>
      </c>
      <c r="N91" s="111">
        <f>M91-M90</f>
        <v>146.19999999999999</v>
      </c>
      <c r="O91" s="125">
        <v>0</v>
      </c>
      <c r="P91" s="126">
        <f>(O90-O91)*(E91-0)</f>
        <v>30</v>
      </c>
      <c r="Q91" s="129">
        <f>N91/P91</f>
        <v>4.8733333333333331</v>
      </c>
      <c r="R91" s="124" t="s">
        <v>154</v>
      </c>
      <c r="S91" s="10"/>
    </row>
    <row r="92" spans="2:19" customFormat="1" hidden="1">
      <c r="B92" s="9" t="s">
        <v>157</v>
      </c>
      <c r="C92" s="9" t="s">
        <v>225</v>
      </c>
      <c r="D92" s="10" t="s">
        <v>126</v>
      </c>
      <c r="E92" s="29">
        <v>30</v>
      </c>
      <c r="F92" s="23"/>
      <c r="G92" s="27" t="s">
        <v>148</v>
      </c>
      <c r="H92" s="11">
        <v>0</v>
      </c>
      <c r="I92" s="11"/>
      <c r="J92" s="11"/>
      <c r="K92" s="11"/>
      <c r="L92" s="34"/>
      <c r="M92" s="11"/>
      <c r="N92" s="11"/>
      <c r="O92" s="32">
        <v>0</v>
      </c>
      <c r="P92" s="12"/>
      <c r="Q92" s="12"/>
      <c r="R92" s="10"/>
      <c r="S92" s="10"/>
    </row>
    <row r="93" spans="2:19" customFormat="1" hidden="1">
      <c r="B93" s="9" t="s">
        <v>157</v>
      </c>
      <c r="C93" s="9" t="s">
        <v>226</v>
      </c>
      <c r="D93" s="10" t="s">
        <v>126</v>
      </c>
      <c r="E93" s="29">
        <v>30</v>
      </c>
      <c r="F93" s="23"/>
      <c r="G93" s="27" t="s">
        <v>149</v>
      </c>
      <c r="H93" s="11">
        <v>17.8</v>
      </c>
      <c r="I93" s="11">
        <f>H93-H92</f>
        <v>17.8</v>
      </c>
      <c r="J93" s="11">
        <f>(O93-O92)*E93</f>
        <v>24</v>
      </c>
      <c r="K93" s="64">
        <f>I93-J93</f>
        <v>-6.1999999999999993</v>
      </c>
      <c r="L93" s="34">
        <f>C93-C92</f>
        <v>2.0833333333333329E-2</v>
      </c>
      <c r="M93" s="11"/>
      <c r="N93" s="11"/>
      <c r="O93" s="32">
        <v>0.8</v>
      </c>
      <c r="P93" s="12"/>
      <c r="Q93" s="12"/>
      <c r="R93" s="60" t="s">
        <v>152</v>
      </c>
      <c r="S93" s="10"/>
    </row>
    <row r="94" spans="2:19">
      <c r="B94" s="110" t="s">
        <v>157</v>
      </c>
      <c r="C94" s="110" t="s">
        <v>227</v>
      </c>
      <c r="D94" s="111" t="s">
        <v>126</v>
      </c>
      <c r="E94" s="113">
        <v>30</v>
      </c>
      <c r="F94" s="110" t="s">
        <v>147</v>
      </c>
      <c r="G94" s="27"/>
      <c r="H94" s="11"/>
      <c r="I94" s="11"/>
      <c r="J94" s="11"/>
      <c r="K94" s="11"/>
      <c r="L94" s="34"/>
      <c r="M94" s="111">
        <v>300.5</v>
      </c>
      <c r="N94" s="111"/>
      <c r="O94" s="140">
        <v>0.8</v>
      </c>
      <c r="P94" s="128"/>
      <c r="Q94" s="129"/>
      <c r="R94" s="130"/>
      <c r="S94" s="10"/>
    </row>
    <row r="95" spans="2:19" ht="13.15" thickBot="1">
      <c r="B95" s="110" t="s">
        <v>156</v>
      </c>
      <c r="C95" s="110" t="s">
        <v>228</v>
      </c>
      <c r="D95" s="111" t="s">
        <v>126</v>
      </c>
      <c r="E95" s="113">
        <v>30</v>
      </c>
      <c r="F95" s="110" t="s">
        <v>167</v>
      </c>
      <c r="G95" s="26"/>
      <c r="H95" s="6"/>
      <c r="I95" s="6"/>
      <c r="J95" s="6"/>
      <c r="K95" s="6"/>
      <c r="L95" s="35"/>
      <c r="M95" s="111">
        <v>413.5</v>
      </c>
      <c r="N95" s="111">
        <f>M95-M94</f>
        <v>113</v>
      </c>
      <c r="O95" s="140">
        <v>0.11</v>
      </c>
      <c r="P95" s="128">
        <f>(O94-O95)*(E95-0)</f>
        <v>20.700000000000003</v>
      </c>
      <c r="Q95" s="129">
        <f>N95/P95</f>
        <v>5.4589371980676322</v>
      </c>
      <c r="R95" s="130" t="s">
        <v>154</v>
      </c>
      <c r="S95" s="5"/>
    </row>
    <row r="96" spans="2:19" customFormat="1" hidden="1">
      <c r="B96" s="9" t="s">
        <v>156</v>
      </c>
      <c r="C96" s="9" t="s">
        <v>159</v>
      </c>
      <c r="D96" s="10" t="s">
        <v>126</v>
      </c>
      <c r="E96" s="29">
        <v>30</v>
      </c>
      <c r="F96" s="23"/>
      <c r="G96" s="27" t="s">
        <v>212</v>
      </c>
      <c r="H96" s="11"/>
      <c r="I96" s="11"/>
      <c r="J96" s="11"/>
      <c r="K96" s="11"/>
      <c r="L96" s="34"/>
      <c r="M96" s="11">
        <v>437.2</v>
      </c>
      <c r="N96" s="2"/>
      <c r="O96" s="32">
        <v>7.0000000000000007E-2</v>
      </c>
      <c r="P96" s="3"/>
      <c r="Q96" s="62"/>
      <c r="R96" s="10"/>
      <c r="S96" s="44" t="s">
        <v>170</v>
      </c>
    </row>
    <row r="97" spans="2:19" customFormat="1" hidden="1">
      <c r="B97" s="9" t="s">
        <v>155</v>
      </c>
      <c r="C97" s="9" t="s">
        <v>163</v>
      </c>
      <c r="D97" s="10" t="s">
        <v>126</v>
      </c>
      <c r="E97" s="29">
        <v>30</v>
      </c>
      <c r="F97" s="23"/>
      <c r="G97" s="27" t="s">
        <v>161</v>
      </c>
      <c r="H97" s="73" t="s">
        <v>160</v>
      </c>
      <c r="I97" s="11"/>
      <c r="J97" s="11"/>
      <c r="K97" s="11"/>
      <c r="L97" s="34"/>
      <c r="M97" s="11"/>
      <c r="N97" s="11"/>
      <c r="O97" s="32">
        <v>0.88</v>
      </c>
      <c r="P97" s="12"/>
      <c r="Q97" s="12"/>
      <c r="R97" s="76" t="s">
        <v>241</v>
      </c>
      <c r="S97" s="10"/>
    </row>
    <row r="98" spans="2:19" customFormat="1" hidden="1">
      <c r="B98" s="9" t="s">
        <v>155</v>
      </c>
      <c r="C98" s="9" t="s">
        <v>164</v>
      </c>
      <c r="D98" s="10" t="s">
        <v>126</v>
      </c>
      <c r="E98" s="29">
        <v>30</v>
      </c>
      <c r="F98" s="23"/>
      <c r="G98" s="27" t="s">
        <v>162</v>
      </c>
      <c r="H98" s="73" t="s">
        <v>160</v>
      </c>
      <c r="I98" s="11"/>
      <c r="J98" s="11"/>
      <c r="K98" s="11"/>
      <c r="L98" s="34"/>
      <c r="M98" s="11"/>
      <c r="N98" s="11"/>
      <c r="O98" s="32">
        <v>0.97</v>
      </c>
      <c r="P98" s="12"/>
      <c r="Q98" s="12"/>
      <c r="R98" s="76" t="s">
        <v>241</v>
      </c>
      <c r="S98" s="10"/>
    </row>
    <row r="99" spans="2:19">
      <c r="B99" s="110" t="s">
        <v>155</v>
      </c>
      <c r="C99" s="110" t="s">
        <v>169</v>
      </c>
      <c r="D99" s="111" t="s">
        <v>126</v>
      </c>
      <c r="E99" s="113">
        <v>30</v>
      </c>
      <c r="F99" s="110" t="s">
        <v>166</v>
      </c>
      <c r="G99" s="27"/>
      <c r="I99" s="11"/>
      <c r="J99" s="11"/>
      <c r="K99" s="11"/>
      <c r="L99" s="34"/>
      <c r="M99" s="111">
        <v>437.2</v>
      </c>
      <c r="N99" s="111"/>
      <c r="O99" s="141">
        <v>0.97</v>
      </c>
      <c r="P99" s="131"/>
      <c r="Q99" s="129"/>
      <c r="R99" s="132" t="s">
        <v>308</v>
      </c>
      <c r="S99" s="10"/>
    </row>
    <row r="100" spans="2:19" ht="13.15" thickBot="1">
      <c r="B100" s="110" t="s">
        <v>155</v>
      </c>
      <c r="C100" s="110" t="s">
        <v>168</v>
      </c>
      <c r="D100" s="111" t="s">
        <v>126</v>
      </c>
      <c r="E100" s="113">
        <v>30</v>
      </c>
      <c r="F100" s="110" t="s">
        <v>165</v>
      </c>
      <c r="G100" s="26"/>
      <c r="H100" s="6"/>
      <c r="I100" s="6"/>
      <c r="J100" s="6"/>
      <c r="K100" s="6"/>
      <c r="L100" s="35"/>
      <c r="M100" s="111">
        <v>656</v>
      </c>
      <c r="N100" s="111">
        <f>M100-M99</f>
        <v>218.8</v>
      </c>
      <c r="O100" s="141">
        <v>0.02</v>
      </c>
      <c r="P100" s="131">
        <f>(O99-O100)*(E100-0)</f>
        <v>28.5</v>
      </c>
      <c r="Q100" s="129">
        <f>N100/P100</f>
        <v>7.6771929824561411</v>
      </c>
      <c r="R100" s="132" t="s">
        <v>309</v>
      </c>
      <c r="S100" s="5"/>
    </row>
    <row r="101" spans="2:19" customFormat="1" hidden="1">
      <c r="B101" s="9" t="s">
        <v>172</v>
      </c>
      <c r="C101" s="9" t="s">
        <v>171</v>
      </c>
      <c r="D101" s="10" t="s">
        <v>126</v>
      </c>
      <c r="E101" s="29">
        <v>30</v>
      </c>
      <c r="F101" s="23"/>
      <c r="G101" s="27" t="s">
        <v>213</v>
      </c>
      <c r="H101" s="11"/>
      <c r="I101" s="11"/>
      <c r="J101" s="11"/>
      <c r="K101" s="11"/>
      <c r="L101" s="34"/>
      <c r="M101" s="11">
        <v>662.5</v>
      </c>
      <c r="N101" s="11"/>
      <c r="O101" s="32">
        <v>0</v>
      </c>
      <c r="P101" s="12"/>
      <c r="Q101" s="12"/>
      <c r="R101" s="10"/>
      <c r="S101" s="44" t="s">
        <v>174</v>
      </c>
    </row>
    <row r="102" spans="2:19" customFormat="1" hidden="1">
      <c r="B102" s="9" t="s">
        <v>172</v>
      </c>
      <c r="C102" s="9" t="s">
        <v>173</v>
      </c>
      <c r="D102" s="10" t="s">
        <v>126</v>
      </c>
      <c r="E102" s="29">
        <v>30</v>
      </c>
      <c r="F102" s="23"/>
      <c r="G102" s="27" t="s">
        <v>214</v>
      </c>
      <c r="H102" s="73" t="s">
        <v>160</v>
      </c>
      <c r="I102" s="11"/>
      <c r="J102" s="11"/>
      <c r="K102" s="11"/>
      <c r="L102" s="34"/>
      <c r="M102" s="11"/>
      <c r="N102" s="11"/>
      <c r="O102" s="32">
        <v>0.72</v>
      </c>
      <c r="P102" s="12"/>
      <c r="Q102" s="12"/>
      <c r="R102" s="10" t="s">
        <v>208</v>
      </c>
      <c r="S102" s="10"/>
    </row>
    <row r="103" spans="2:19" customFormat="1" hidden="1">
      <c r="B103" s="9" t="s">
        <v>172</v>
      </c>
      <c r="C103" s="1" t="s">
        <v>192</v>
      </c>
      <c r="D103" s="10" t="s">
        <v>126</v>
      </c>
      <c r="E103" s="29">
        <v>30</v>
      </c>
      <c r="F103" s="19"/>
      <c r="G103" s="27" t="s">
        <v>175</v>
      </c>
      <c r="H103" s="74" t="s">
        <v>160</v>
      </c>
      <c r="I103" s="2"/>
      <c r="J103" s="2"/>
      <c r="K103" s="2"/>
      <c r="L103" s="33"/>
      <c r="M103" s="2">
        <v>663.3</v>
      </c>
      <c r="N103" s="2"/>
      <c r="O103" s="17">
        <v>0.72</v>
      </c>
      <c r="P103" s="3"/>
      <c r="Q103" s="3"/>
      <c r="R103" s="76" t="s">
        <v>241</v>
      </c>
    </row>
    <row r="104" spans="2:19" customFormat="1" hidden="1">
      <c r="B104" s="9" t="s">
        <v>172</v>
      </c>
      <c r="C104" s="1" t="s">
        <v>191</v>
      </c>
      <c r="D104" s="10" t="s">
        <v>126</v>
      </c>
      <c r="E104" s="29">
        <v>30</v>
      </c>
      <c r="F104" s="19"/>
      <c r="G104" s="27" t="s">
        <v>189</v>
      </c>
      <c r="H104" s="2"/>
      <c r="I104" s="2"/>
      <c r="J104" s="2"/>
      <c r="K104" s="2"/>
      <c r="L104" s="34">
        <v>30.020833333333332</v>
      </c>
      <c r="M104" s="2"/>
      <c r="N104" s="2"/>
      <c r="O104" s="17">
        <v>0.97</v>
      </c>
      <c r="P104" s="3"/>
      <c r="Q104" s="3"/>
    </row>
    <row r="105" spans="2:19" customFormat="1" hidden="1">
      <c r="B105" s="9" t="s">
        <v>172</v>
      </c>
      <c r="C105" s="9" t="s">
        <v>193</v>
      </c>
      <c r="D105" s="10" t="s">
        <v>126</v>
      </c>
      <c r="E105" s="29">
        <v>30</v>
      </c>
      <c r="F105" s="23"/>
      <c r="G105" s="27" t="s">
        <v>190</v>
      </c>
      <c r="H105" s="11"/>
      <c r="I105" s="11"/>
      <c r="J105" s="11"/>
      <c r="K105" s="11"/>
      <c r="L105" s="34">
        <v>1.0208333333333333</v>
      </c>
      <c r="M105" s="11"/>
      <c r="N105" s="11"/>
      <c r="O105" s="32">
        <v>1</v>
      </c>
      <c r="P105" s="12"/>
      <c r="Q105" s="12"/>
      <c r="R105" s="10"/>
      <c r="S105" s="10"/>
    </row>
    <row r="106" spans="2:19">
      <c r="B106" s="110" t="s">
        <v>172</v>
      </c>
      <c r="C106" s="110" t="s">
        <v>194</v>
      </c>
      <c r="D106" s="111" t="s">
        <v>126</v>
      </c>
      <c r="E106" s="113">
        <v>30</v>
      </c>
      <c r="F106" s="110" t="s">
        <v>176</v>
      </c>
      <c r="G106" s="27"/>
      <c r="H106" s="11"/>
      <c r="I106" s="11"/>
      <c r="J106" s="11"/>
      <c r="K106" s="11"/>
      <c r="L106" s="34"/>
      <c r="M106" s="111">
        <v>663.3</v>
      </c>
      <c r="N106" s="111"/>
      <c r="O106" s="141">
        <v>1</v>
      </c>
      <c r="P106" s="131"/>
      <c r="Q106" s="129"/>
      <c r="R106" s="132"/>
      <c r="S106" s="10"/>
    </row>
    <row r="107" spans="2:19">
      <c r="B107" s="110" t="s">
        <v>172</v>
      </c>
      <c r="C107" s="110" t="s">
        <v>195</v>
      </c>
      <c r="D107" s="111" t="s">
        <v>126</v>
      </c>
      <c r="E107" s="113">
        <v>30</v>
      </c>
      <c r="F107" s="110" t="s">
        <v>180</v>
      </c>
      <c r="G107" s="27"/>
      <c r="H107" s="11"/>
      <c r="I107" s="11"/>
      <c r="J107" s="11"/>
      <c r="K107" s="11"/>
      <c r="L107" s="34"/>
      <c r="M107" s="111">
        <v>813.6</v>
      </c>
      <c r="N107" s="111">
        <f>M107-M106</f>
        <v>150.30000000000007</v>
      </c>
      <c r="O107" s="141">
        <v>0.19</v>
      </c>
      <c r="P107" s="131">
        <f>(O106-O107)*(E107-0)</f>
        <v>24.3</v>
      </c>
      <c r="Q107" s="129">
        <f>N107/P107</f>
        <v>6.1851851851851878</v>
      </c>
      <c r="R107" s="132" t="s">
        <v>118</v>
      </c>
      <c r="S107" s="10"/>
    </row>
    <row r="108" spans="2:19" customFormat="1" hidden="1">
      <c r="B108" s="9" t="s">
        <v>172</v>
      </c>
      <c r="C108" s="9" t="s">
        <v>197</v>
      </c>
      <c r="D108" s="10" t="s">
        <v>126</v>
      </c>
      <c r="E108" s="29">
        <v>30</v>
      </c>
      <c r="F108" s="23"/>
      <c r="G108" s="27" t="s">
        <v>181</v>
      </c>
      <c r="H108" s="11"/>
      <c r="I108" s="11"/>
      <c r="J108" s="11"/>
      <c r="K108" s="11"/>
      <c r="L108" s="34"/>
      <c r="M108" s="11"/>
      <c r="N108" s="11"/>
      <c r="O108" s="32">
        <v>0.188</v>
      </c>
      <c r="P108" s="12"/>
      <c r="Q108" s="12"/>
      <c r="R108" s="10"/>
      <c r="S108" s="10"/>
    </row>
    <row r="109" spans="2:19" customFormat="1" hidden="1">
      <c r="B109" s="9" t="s">
        <v>172</v>
      </c>
      <c r="C109" s="9" t="s">
        <v>196</v>
      </c>
      <c r="D109" s="10" t="s">
        <v>126</v>
      </c>
      <c r="E109" s="29">
        <v>30</v>
      </c>
      <c r="F109" s="23"/>
      <c r="G109" s="27" t="s">
        <v>182</v>
      </c>
      <c r="H109" s="73" t="s">
        <v>160</v>
      </c>
      <c r="I109" s="11"/>
      <c r="J109" s="11"/>
      <c r="K109" s="11"/>
      <c r="L109" s="34">
        <f>C109-C108</f>
        <v>2.0833333333333259E-2</v>
      </c>
      <c r="M109" s="11"/>
      <c r="N109" s="11"/>
      <c r="O109" s="32">
        <v>0.76800000000000002</v>
      </c>
      <c r="P109" s="12"/>
      <c r="Q109" s="12"/>
      <c r="R109" s="76" t="s">
        <v>241</v>
      </c>
      <c r="S109" s="10"/>
    </row>
    <row r="110" spans="2:19" customFormat="1" hidden="1">
      <c r="B110" s="9" t="s">
        <v>172</v>
      </c>
      <c r="C110" s="9" t="s">
        <v>198</v>
      </c>
      <c r="D110" s="10" t="s">
        <v>126</v>
      </c>
      <c r="E110" s="29">
        <v>30</v>
      </c>
      <c r="F110" s="23"/>
      <c r="G110" s="27" t="s">
        <v>183</v>
      </c>
      <c r="H110" s="73" t="s">
        <v>160</v>
      </c>
      <c r="I110" s="11"/>
      <c r="J110" s="11"/>
      <c r="K110" s="11"/>
      <c r="L110" s="34">
        <v>21.01511574074074</v>
      </c>
      <c r="M110" s="11"/>
      <c r="N110" s="11"/>
      <c r="O110" s="32">
        <v>0.97599999999999998</v>
      </c>
      <c r="P110" s="12"/>
      <c r="Q110" s="12"/>
      <c r="R110" s="76" t="s">
        <v>241</v>
      </c>
      <c r="S110" s="10"/>
    </row>
    <row r="111" spans="2:19">
      <c r="B111" s="110" t="s">
        <v>172</v>
      </c>
      <c r="C111" s="110" t="s">
        <v>199</v>
      </c>
      <c r="D111" s="111" t="s">
        <v>126</v>
      </c>
      <c r="E111" s="113">
        <v>30</v>
      </c>
      <c r="F111" s="110" t="s">
        <v>184</v>
      </c>
      <c r="G111" s="27"/>
      <c r="H111" s="11"/>
      <c r="I111" s="11"/>
      <c r="J111" s="11"/>
      <c r="K111" s="11"/>
      <c r="L111" s="34"/>
      <c r="M111" s="111">
        <v>813.6</v>
      </c>
      <c r="N111" s="111"/>
      <c r="O111" s="141">
        <v>0.97599999999999998</v>
      </c>
      <c r="P111" s="131"/>
      <c r="Q111" s="129"/>
      <c r="R111" s="132"/>
      <c r="S111" s="10"/>
    </row>
    <row r="112" spans="2:19">
      <c r="B112" s="110" t="s">
        <v>200</v>
      </c>
      <c r="C112" s="110" t="s">
        <v>229</v>
      </c>
      <c r="D112" s="111" t="s">
        <v>126</v>
      </c>
      <c r="E112" s="113">
        <v>30</v>
      </c>
      <c r="F112" s="110" t="s">
        <v>185</v>
      </c>
      <c r="G112" s="27"/>
      <c r="H112" s="11"/>
      <c r="I112" s="11"/>
      <c r="J112" s="11"/>
      <c r="K112" s="11"/>
      <c r="L112" s="34"/>
      <c r="M112" s="111">
        <v>1015</v>
      </c>
      <c r="N112" s="111">
        <f>M112-M111</f>
        <v>201.39999999999998</v>
      </c>
      <c r="O112" s="141">
        <v>0.02</v>
      </c>
      <c r="P112" s="131">
        <f>(O111-O112)*(E112-0)</f>
        <v>28.68</v>
      </c>
      <c r="Q112" s="129">
        <f>N112/P112</f>
        <v>7.0223152022315194</v>
      </c>
      <c r="R112" s="132" t="s">
        <v>118</v>
      </c>
      <c r="S112" s="10"/>
    </row>
    <row r="113" spans="1:20" customFormat="1" hidden="1">
      <c r="B113" s="9" t="s">
        <v>200</v>
      </c>
      <c r="C113" s="9" t="s">
        <v>229</v>
      </c>
      <c r="D113" s="10" t="s">
        <v>126</v>
      </c>
      <c r="E113" s="29">
        <v>30</v>
      </c>
      <c r="F113" s="23"/>
      <c r="G113" s="27" t="s">
        <v>186</v>
      </c>
      <c r="H113" s="11">
        <v>0</v>
      </c>
      <c r="I113" s="11"/>
      <c r="J113" s="11"/>
      <c r="K113" s="11"/>
      <c r="L113" s="34"/>
      <c r="M113" s="11"/>
      <c r="N113" s="11"/>
      <c r="O113" s="32">
        <v>0.02</v>
      </c>
      <c r="P113" s="12"/>
      <c r="Q113" s="12"/>
      <c r="R113" s="10"/>
      <c r="S113" s="10"/>
    </row>
    <row r="114" spans="1:20" customFormat="1" hidden="1">
      <c r="B114" s="9" t="s">
        <v>200</v>
      </c>
      <c r="C114" s="9" t="s">
        <v>230</v>
      </c>
      <c r="D114" s="10" t="s">
        <v>126</v>
      </c>
      <c r="E114" s="29">
        <v>30</v>
      </c>
      <c r="F114" s="23"/>
      <c r="G114" s="27" t="s">
        <v>187</v>
      </c>
      <c r="H114" s="11">
        <v>13.4</v>
      </c>
      <c r="I114" s="11">
        <f>H114-H113</f>
        <v>13.4</v>
      </c>
      <c r="J114" s="11">
        <f>(O114-O113)*E114</f>
        <v>17.7</v>
      </c>
      <c r="K114" s="64">
        <f>I114-J114</f>
        <v>-4.2999999999999989</v>
      </c>
      <c r="L114" s="34">
        <v>30.020833333333332</v>
      </c>
      <c r="M114" s="11"/>
      <c r="N114" s="11"/>
      <c r="O114" s="32">
        <v>0.61</v>
      </c>
      <c r="P114" s="12"/>
      <c r="Q114" s="12"/>
      <c r="R114" s="10"/>
      <c r="S114" s="10"/>
    </row>
    <row r="115" spans="1:20">
      <c r="B115" s="110" t="s">
        <v>200</v>
      </c>
      <c r="C115" s="110" t="s">
        <v>231</v>
      </c>
      <c r="D115" s="111" t="s">
        <v>126</v>
      </c>
      <c r="E115" s="113">
        <v>30</v>
      </c>
      <c r="F115" s="110" t="s">
        <v>188</v>
      </c>
      <c r="G115" s="27"/>
      <c r="H115" s="11"/>
      <c r="I115" s="11"/>
      <c r="J115" s="11"/>
      <c r="K115" s="11"/>
      <c r="L115" s="34"/>
      <c r="M115" s="111">
        <v>1015</v>
      </c>
      <c r="N115" s="111"/>
      <c r="O115" s="141">
        <v>0.61</v>
      </c>
      <c r="P115" s="131"/>
      <c r="Q115" s="129"/>
      <c r="R115" s="132"/>
      <c r="S115" s="10"/>
    </row>
    <row r="116" spans="1:20" ht="13.15" thickBot="1">
      <c r="B116" s="110" t="s">
        <v>200</v>
      </c>
      <c r="C116" s="110" t="s">
        <v>232</v>
      </c>
      <c r="D116" s="111" t="s">
        <v>126</v>
      </c>
      <c r="E116" s="113">
        <v>30</v>
      </c>
      <c r="F116" s="110" t="s">
        <v>122</v>
      </c>
      <c r="G116" s="26"/>
      <c r="H116" s="6"/>
      <c r="I116" s="6"/>
      <c r="J116" s="6"/>
      <c r="K116" s="6"/>
      <c r="L116" s="35"/>
      <c r="M116" s="111">
        <v>1056.9000000000001</v>
      </c>
      <c r="N116" s="111">
        <f>M116-M115</f>
        <v>41.900000000000091</v>
      </c>
      <c r="O116" s="141">
        <v>0.4</v>
      </c>
      <c r="P116" s="131">
        <f>(O115-O116)*(E116-0)</f>
        <v>6.2999999999999989</v>
      </c>
      <c r="Q116" s="129">
        <f>N116/P116</f>
        <v>6.6507936507936662</v>
      </c>
      <c r="R116" s="132" t="s">
        <v>118</v>
      </c>
      <c r="S116" s="5"/>
    </row>
    <row r="117" spans="1:20">
      <c r="B117" s="110" t="s">
        <v>200</v>
      </c>
      <c r="C117" s="110" t="s">
        <v>232</v>
      </c>
      <c r="D117" s="111" t="s">
        <v>126</v>
      </c>
      <c r="E117" s="113">
        <v>30</v>
      </c>
      <c r="F117" s="110" t="s">
        <v>116</v>
      </c>
      <c r="G117" s="27"/>
      <c r="H117" s="11"/>
      <c r="I117" s="11"/>
      <c r="J117" s="11"/>
      <c r="K117" s="11"/>
      <c r="L117" s="34"/>
      <c r="M117" s="111">
        <v>1056.9000000000001</v>
      </c>
      <c r="N117" s="111"/>
      <c r="O117" s="141">
        <v>0.4</v>
      </c>
      <c r="P117" s="131"/>
      <c r="Q117" s="129"/>
      <c r="R117" s="132"/>
      <c r="S117" s="44" t="s">
        <v>201</v>
      </c>
    </row>
    <row r="118" spans="1:20">
      <c r="B118" s="110" t="s">
        <v>200</v>
      </c>
      <c r="C118" s="110" t="s">
        <v>233</v>
      </c>
      <c r="D118" s="111" t="s">
        <v>126</v>
      </c>
      <c r="E118" s="113">
        <v>30</v>
      </c>
      <c r="F118" s="110" t="s">
        <v>117</v>
      </c>
      <c r="G118" s="27"/>
      <c r="H118" s="11"/>
      <c r="I118" s="11"/>
      <c r="J118" s="11"/>
      <c r="K118" s="11"/>
      <c r="L118" s="34"/>
      <c r="M118" s="111">
        <v>1123.5</v>
      </c>
      <c r="N118" s="111">
        <f>M118-M117</f>
        <v>66.599999999999909</v>
      </c>
      <c r="O118" s="141">
        <v>0.08</v>
      </c>
      <c r="P118" s="131">
        <f>(O117-O118)*(E118-0)</f>
        <v>9.6</v>
      </c>
      <c r="Q118" s="129">
        <f>N118/P118</f>
        <v>6.9374999999999911</v>
      </c>
      <c r="R118" s="132" t="s">
        <v>118</v>
      </c>
      <c r="S118" s="10"/>
    </row>
    <row r="119" spans="1:20" customFormat="1" hidden="1">
      <c r="B119" s="1" t="s">
        <v>24</v>
      </c>
      <c r="C119" s="1" t="s">
        <v>25</v>
      </c>
      <c r="D119" t="s">
        <v>50</v>
      </c>
      <c r="E119" s="29">
        <v>30</v>
      </c>
      <c r="F119" s="19"/>
      <c r="G119" s="25" t="s">
        <v>304</v>
      </c>
      <c r="H119" s="2">
        <v>111.7</v>
      </c>
      <c r="I119" s="2"/>
      <c r="J119" s="2"/>
      <c r="K119" s="2"/>
      <c r="L119" s="33"/>
      <c r="M119" s="2"/>
      <c r="N119" s="2"/>
      <c r="O119" s="67">
        <v>0.08</v>
      </c>
      <c r="P119" s="3"/>
      <c r="Q119" s="3"/>
      <c r="R119" s="68" t="s">
        <v>203</v>
      </c>
    </row>
    <row r="120" spans="1:20" customFormat="1" hidden="1">
      <c r="B120" s="1" t="s">
        <v>24</v>
      </c>
      <c r="C120" s="1" t="s">
        <v>202</v>
      </c>
      <c r="D120" t="s">
        <v>50</v>
      </c>
      <c r="E120" s="29">
        <v>30</v>
      </c>
      <c r="F120" s="19"/>
      <c r="G120" s="25" t="s">
        <v>307</v>
      </c>
      <c r="H120" s="2">
        <v>136.4</v>
      </c>
      <c r="I120" s="11">
        <f>H120-H119</f>
        <v>24.700000000000003</v>
      </c>
      <c r="J120" s="11">
        <f>(O120-O119)*E120</f>
        <v>25.8</v>
      </c>
      <c r="K120" s="70">
        <f>I120-J120</f>
        <v>-1.0999999999999979</v>
      </c>
      <c r="L120" s="34"/>
      <c r="M120" s="2"/>
      <c r="N120" s="2"/>
      <c r="O120" s="69">
        <v>0.94</v>
      </c>
      <c r="P120" s="3"/>
      <c r="Q120" s="3"/>
      <c r="R120" s="68"/>
    </row>
    <row r="121" spans="1:20" customFormat="1" hidden="1">
      <c r="B121" s="1" t="s">
        <v>24</v>
      </c>
      <c r="C121" s="1" t="s">
        <v>26</v>
      </c>
      <c r="D121" t="s">
        <v>50</v>
      </c>
      <c r="E121" s="29">
        <v>30</v>
      </c>
      <c r="F121" s="19"/>
      <c r="G121" s="25" t="s">
        <v>306</v>
      </c>
      <c r="H121" s="2">
        <v>140.4</v>
      </c>
      <c r="I121" s="11">
        <f>H121-H119</f>
        <v>28.700000000000003</v>
      </c>
      <c r="J121" s="11">
        <f>(O121-O119)*E121</f>
        <v>27.6</v>
      </c>
      <c r="K121" s="70">
        <f>I121-J121</f>
        <v>1.1000000000000014</v>
      </c>
      <c r="L121" s="34">
        <f>C121-C119</f>
        <v>0.47916666666666674</v>
      </c>
      <c r="M121" s="2"/>
      <c r="N121" s="2"/>
      <c r="O121" s="17">
        <v>1</v>
      </c>
      <c r="P121" s="3"/>
      <c r="Q121" s="3"/>
    </row>
    <row r="122" spans="1:20">
      <c r="B122" s="110" t="s">
        <v>24</v>
      </c>
      <c r="C122" s="110" t="s">
        <v>205</v>
      </c>
      <c r="D122" s="111" t="s">
        <v>50</v>
      </c>
      <c r="E122" s="113">
        <v>30</v>
      </c>
      <c r="F122" s="110" t="s">
        <v>121</v>
      </c>
      <c r="G122" s="25"/>
      <c r="M122" s="111">
        <v>1123.5</v>
      </c>
      <c r="N122" s="111"/>
      <c r="O122" s="141">
        <v>1</v>
      </c>
      <c r="P122" s="131"/>
      <c r="Q122" s="129"/>
      <c r="R122" s="132"/>
    </row>
    <row r="123" spans="1:20" ht="13.15" thickBot="1">
      <c r="B123" s="110" t="s">
        <v>24</v>
      </c>
      <c r="C123" s="110" t="s">
        <v>206</v>
      </c>
      <c r="D123" s="111" t="s">
        <v>50</v>
      </c>
      <c r="E123" s="113">
        <v>30</v>
      </c>
      <c r="F123" s="110" t="s">
        <v>207</v>
      </c>
      <c r="G123" s="26"/>
      <c r="H123" s="6"/>
      <c r="I123" s="6"/>
      <c r="J123" s="6"/>
      <c r="K123" s="6"/>
      <c r="L123" s="35"/>
      <c r="M123" s="111">
        <v>1196</v>
      </c>
      <c r="N123" s="111">
        <f>M123-M122</f>
        <v>72.5</v>
      </c>
      <c r="O123" s="141">
        <v>0.56000000000000005</v>
      </c>
      <c r="P123" s="131">
        <f>(O122-O123)*(E123-0)</f>
        <v>13.2</v>
      </c>
      <c r="Q123" s="129">
        <f>N123/P123</f>
        <v>5.4924242424242431</v>
      </c>
      <c r="R123" s="132" t="s">
        <v>310</v>
      </c>
      <c r="S123" s="5"/>
    </row>
    <row r="124" spans="1:20" customFormat="1" hidden="1">
      <c r="B124" s="1" t="s">
        <v>27</v>
      </c>
      <c r="C124" s="1" t="s">
        <v>28</v>
      </c>
      <c r="D124" t="s">
        <v>49</v>
      </c>
      <c r="E124" s="18"/>
      <c r="F124" s="19"/>
      <c r="G124" s="25" t="s">
        <v>304</v>
      </c>
      <c r="H124" s="2">
        <v>142.69999999999999</v>
      </c>
      <c r="I124" s="2"/>
      <c r="J124" s="2"/>
      <c r="K124" s="2"/>
      <c r="L124" s="33"/>
      <c r="M124" s="2"/>
      <c r="N124" s="2"/>
      <c r="O124" s="17"/>
      <c r="P124" s="3"/>
      <c r="Q124" s="3"/>
    </row>
    <row r="125" spans="1:20" customFormat="1" hidden="1">
      <c r="B125" s="1" t="s">
        <v>27</v>
      </c>
      <c r="C125" s="1" t="s">
        <v>29</v>
      </c>
      <c r="D125" t="s">
        <v>49</v>
      </c>
      <c r="E125" s="18"/>
      <c r="F125" s="19"/>
      <c r="G125" s="25" t="s">
        <v>306</v>
      </c>
      <c r="H125" s="2">
        <v>156.4</v>
      </c>
      <c r="I125" s="2"/>
      <c r="J125" s="2"/>
      <c r="K125" s="2"/>
      <c r="L125" s="33"/>
      <c r="M125" s="2"/>
      <c r="N125" s="2"/>
      <c r="O125" s="17"/>
      <c r="P125" s="3"/>
      <c r="Q125" s="3"/>
    </row>
    <row r="126" spans="1:20" customFormat="1" hidden="1">
      <c r="B126" s="1" t="s">
        <v>30</v>
      </c>
      <c r="C126" s="1" t="s">
        <v>31</v>
      </c>
      <c r="D126" t="s">
        <v>51</v>
      </c>
      <c r="E126" s="18"/>
      <c r="F126" s="19"/>
      <c r="G126" s="25" t="s">
        <v>304</v>
      </c>
      <c r="H126" s="2">
        <v>156.5</v>
      </c>
      <c r="I126" s="2"/>
      <c r="J126" s="2"/>
      <c r="K126" s="2"/>
      <c r="L126" s="33"/>
      <c r="M126" s="2"/>
      <c r="N126" s="2"/>
      <c r="O126" s="17"/>
      <c r="P126" s="3"/>
      <c r="Q126" s="3"/>
    </row>
    <row r="127" spans="1:20" customFormat="1" hidden="1">
      <c r="B127" s="1" t="s">
        <v>32</v>
      </c>
      <c r="C127" s="1" t="s">
        <v>33</v>
      </c>
      <c r="D127" t="s">
        <v>51</v>
      </c>
      <c r="E127" s="18"/>
      <c r="F127" s="19"/>
      <c r="G127" s="25" t="s">
        <v>306</v>
      </c>
      <c r="H127" s="2">
        <v>169.25</v>
      </c>
      <c r="I127" s="2"/>
      <c r="J127" s="2"/>
      <c r="K127" s="2"/>
      <c r="L127" s="33"/>
      <c r="M127" s="2"/>
      <c r="N127" s="2"/>
      <c r="O127" s="17"/>
      <c r="P127" s="3"/>
      <c r="Q127" s="3"/>
    </row>
    <row r="128" spans="1:20" s="2" customFormat="1" hidden="1">
      <c r="A128"/>
      <c r="B128" s="1" t="s">
        <v>34</v>
      </c>
      <c r="C128" s="1" t="s">
        <v>35</v>
      </c>
      <c r="D128" t="s">
        <v>51</v>
      </c>
      <c r="E128" s="18"/>
      <c r="F128" s="19"/>
      <c r="G128" s="25" t="s">
        <v>304</v>
      </c>
      <c r="H128" s="2">
        <v>183.8</v>
      </c>
      <c r="L128" s="33"/>
      <c r="O128" s="17"/>
      <c r="P128" s="3"/>
      <c r="Q128" s="3"/>
      <c r="R128"/>
      <c r="S128"/>
      <c r="T128"/>
    </row>
    <row r="129" spans="1:20" s="2" customFormat="1" hidden="1">
      <c r="A129"/>
      <c r="B129" s="1" t="s">
        <v>34</v>
      </c>
      <c r="C129" s="1" t="s">
        <v>36</v>
      </c>
      <c r="D129" t="s">
        <v>51</v>
      </c>
      <c r="E129" s="18"/>
      <c r="F129" s="19"/>
      <c r="G129" s="25" t="s">
        <v>306</v>
      </c>
      <c r="H129" s="2">
        <v>195.95</v>
      </c>
      <c r="L129" s="33"/>
      <c r="O129" s="17"/>
      <c r="P129" s="3"/>
      <c r="Q129" s="3"/>
      <c r="R129"/>
      <c r="S129"/>
      <c r="T129"/>
    </row>
    <row r="130" spans="1:20" s="2" customFormat="1" hidden="1">
      <c r="A130"/>
      <c r="B130" s="1" t="s">
        <v>37</v>
      </c>
      <c r="C130" s="1" t="s">
        <v>38</v>
      </c>
      <c r="D130" t="s">
        <v>51</v>
      </c>
      <c r="E130" s="18"/>
      <c r="F130" s="19"/>
      <c r="G130" s="25" t="s">
        <v>304</v>
      </c>
      <c r="H130" s="2">
        <v>196.05</v>
      </c>
      <c r="L130" s="33"/>
      <c r="O130" s="17"/>
      <c r="P130" s="3"/>
      <c r="Q130" s="3"/>
      <c r="R130"/>
      <c r="S130"/>
      <c r="T130"/>
    </row>
    <row r="131" spans="1:20" s="2" customFormat="1" hidden="1">
      <c r="A131"/>
      <c r="B131" s="1" t="s">
        <v>39</v>
      </c>
      <c r="C131" s="1" t="s">
        <v>40</v>
      </c>
      <c r="D131" t="s">
        <v>51</v>
      </c>
      <c r="E131" s="18"/>
      <c r="F131" s="19"/>
      <c r="G131" s="25" t="s">
        <v>304</v>
      </c>
      <c r="H131" s="2">
        <v>209.5</v>
      </c>
      <c r="L131" s="33"/>
      <c r="O131" s="17"/>
      <c r="P131" s="3"/>
      <c r="Q131" s="3"/>
      <c r="R131"/>
      <c r="S131"/>
      <c r="T131"/>
    </row>
    <row r="132" spans="1:20" s="2" customFormat="1" hidden="1">
      <c r="A132"/>
      <c r="B132" s="1" t="s">
        <v>41</v>
      </c>
      <c r="C132" s="1" t="s">
        <v>18</v>
      </c>
      <c r="D132" t="s">
        <v>51</v>
      </c>
      <c r="E132" s="18"/>
      <c r="F132" s="19"/>
      <c r="G132" s="25" t="s">
        <v>306</v>
      </c>
      <c r="H132" s="2">
        <v>222.8</v>
      </c>
      <c r="L132" s="33"/>
      <c r="O132" s="17"/>
      <c r="P132" s="3"/>
      <c r="Q132" s="3"/>
      <c r="R132"/>
      <c r="S132"/>
      <c r="T132"/>
    </row>
    <row r="133" spans="1:20" s="2" customFormat="1" hidden="1">
      <c r="A133"/>
      <c r="B133" s="1" t="s">
        <v>42</v>
      </c>
      <c r="C133" s="1" t="s">
        <v>43</v>
      </c>
      <c r="D133" t="s">
        <v>51</v>
      </c>
      <c r="E133" s="18"/>
      <c r="F133" s="19"/>
      <c r="G133" s="25" t="s">
        <v>304</v>
      </c>
      <c r="H133" s="2">
        <v>222.8</v>
      </c>
      <c r="L133" s="33"/>
      <c r="O133" s="17"/>
      <c r="P133" s="3"/>
      <c r="Q133" s="3"/>
      <c r="R133"/>
      <c r="S133"/>
      <c r="T133"/>
    </row>
    <row r="134" spans="1:20" s="2" customFormat="1" hidden="1">
      <c r="A134"/>
      <c r="B134" s="1" t="s">
        <v>44</v>
      </c>
      <c r="C134" s="1" t="s">
        <v>45</v>
      </c>
      <c r="D134" t="s">
        <v>51</v>
      </c>
      <c r="E134" s="18"/>
      <c r="F134" s="19"/>
      <c r="G134" s="25" t="s">
        <v>306</v>
      </c>
      <c r="H134" s="2">
        <v>233</v>
      </c>
      <c r="L134" s="33"/>
      <c r="O134" s="17"/>
      <c r="P134" s="3"/>
      <c r="Q134" s="3"/>
      <c r="R134"/>
      <c r="S134"/>
      <c r="T134"/>
    </row>
  </sheetData>
  <autoFilter ref="A3:T134">
    <filterColumn colId="5">
      <filters>
        <filter val="-"/>
        <filter val="延岡出発"/>
        <filter val="延岡到着"/>
        <filter val="久留米出発"/>
        <filter val="久留米到着"/>
        <filter val="志布志市周辺"/>
        <filter val="鹿児島市内"/>
        <filter val="鹿児島市内移動"/>
        <filter val="鹿児島出発"/>
        <filter val="鹿児島到着"/>
        <filter val="小倉出発"/>
        <filter val="小倉到着"/>
        <filter val="川内出発"/>
        <filter val="川内到着"/>
        <filter val="天草出発"/>
        <filter val="天草到着"/>
        <filter val="道の駅　野方あらさ出発"/>
        <filter val="道の駅　野方あらさ到着"/>
        <filter val="博多移動"/>
        <filter val="博多出発"/>
        <filter val="博多到着"/>
        <filter val="福岡市内"/>
        <filter val="別府周辺"/>
        <filter val="別府湾ＳＡ"/>
        <filter val="霧島出発"/>
        <filter val="霧島到着"/>
      </filters>
    </filterColumn>
  </autoFilter>
  <mergeCells count="5">
    <mergeCell ref="B2:C2"/>
    <mergeCell ref="D2:E2"/>
    <mergeCell ref="F2:G2"/>
    <mergeCell ref="H2:L2"/>
    <mergeCell ref="M2:Q2"/>
  </mergeCells>
  <phoneticPr fontId="1"/>
  <hyperlinks>
    <hyperlink ref="S4" r:id="rId1"/>
    <hyperlink ref="S12" r:id="rId2"/>
    <hyperlink ref="S21" r:id="rId3"/>
    <hyperlink ref="S30" r:id="rId4"/>
    <hyperlink ref="S74" r:id="rId5"/>
    <hyperlink ref="S68" r:id="rId6"/>
    <hyperlink ref="S82" r:id="rId7"/>
    <hyperlink ref="S88" r:id="rId8"/>
    <hyperlink ref="S96" r:id="rId9"/>
    <hyperlink ref="S101" r:id="rId10"/>
    <hyperlink ref="S117" r:id="rId11"/>
    <hyperlink ref="S36" r:id="rId12"/>
    <hyperlink ref="S52" r:id="rId13"/>
    <hyperlink ref="S42" r:id="rId14"/>
  </hyperlinks>
  <pageMargins left="0.7" right="0.7" top="0.75" bottom="0.75" header="0.3" footer="0.3"/>
  <pageSetup paperSize="9" orientation="portrait" horizontalDpi="1200" verticalDpi="1200" r:id="rId15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83"/>
  <sheetViews>
    <sheetView zoomScale="85" zoomScaleNormal="85" workbookViewId="0">
      <pane ySplit="3" topLeftCell="A4" activePane="bottomLeft" state="frozen"/>
      <selection pane="bottomLeft"/>
    </sheetView>
  </sheetViews>
  <sheetFormatPr defaultColWidth="8.9296875" defaultRowHeight="12.75"/>
  <cols>
    <col min="1" max="1" width="3.265625" style="107" customWidth="1"/>
    <col min="2" max="2" width="13.86328125" style="106" customWidth="1"/>
    <col min="3" max="3" width="10.73046875" style="106" customWidth="1"/>
    <col min="4" max="4" width="15.265625" style="107" customWidth="1"/>
    <col min="5" max="5" width="11.3984375" style="108" customWidth="1"/>
    <col min="6" max="6" width="32" style="109" customWidth="1"/>
    <col min="7" max="7" width="26.796875" style="114" hidden="1" customWidth="1"/>
    <col min="8" max="9" width="9.53125" style="114" hidden="1" customWidth="1"/>
    <col min="10" max="10" width="9.86328125" style="114" hidden="1" customWidth="1"/>
    <col min="11" max="11" width="14.3984375" style="114" hidden="1" customWidth="1"/>
    <col min="12" max="12" width="11.9296875" style="143" hidden="1" customWidth="1"/>
    <col min="13" max="13" width="10.9296875" style="114" customWidth="1"/>
    <col min="14" max="14" width="8.9296875" style="114"/>
    <col min="15" max="15" width="9.19921875" style="115" customWidth="1"/>
    <col min="16" max="17" width="9.19921875" style="117" customWidth="1"/>
    <col min="18" max="18" width="69.46484375" style="107" customWidth="1"/>
    <col min="19" max="19" width="60.86328125" style="107" hidden="1" customWidth="1"/>
    <col min="20" max="20" width="15.796875" style="107" customWidth="1"/>
    <col min="21" max="16384" width="8.9296875" style="107"/>
  </cols>
  <sheetData>
    <row r="1" spans="1:19" ht="38.65" thickBot="1">
      <c r="A1" s="105" t="s">
        <v>91</v>
      </c>
      <c r="I1" s="142" t="s">
        <v>75</v>
      </c>
      <c r="P1" s="116"/>
    </row>
    <row r="2" spans="1:19" ht="23.25" thickTop="1">
      <c r="A2" s="105"/>
      <c r="B2" s="334" t="s">
        <v>0</v>
      </c>
      <c r="C2" s="335"/>
      <c r="D2" s="336" t="s">
        <v>103</v>
      </c>
      <c r="E2" s="336"/>
      <c r="F2" s="335" t="s">
        <v>102</v>
      </c>
      <c r="G2" s="335"/>
      <c r="H2" s="337" t="s">
        <v>101</v>
      </c>
      <c r="I2" s="337"/>
      <c r="J2" s="337"/>
      <c r="K2" s="337"/>
      <c r="L2" s="337"/>
      <c r="M2" s="336" t="s">
        <v>100</v>
      </c>
      <c r="N2" s="336"/>
      <c r="O2" s="336"/>
      <c r="P2" s="336"/>
      <c r="Q2" s="336"/>
      <c r="R2" s="264" t="s">
        <v>104</v>
      </c>
      <c r="S2" s="201"/>
    </row>
    <row r="3" spans="1:19" ht="51.4" thickBot="1">
      <c r="A3" s="105"/>
      <c r="B3" s="218" t="s">
        <v>46</v>
      </c>
      <c r="C3" s="166" t="s">
        <v>47</v>
      </c>
      <c r="D3" s="167" t="s">
        <v>1</v>
      </c>
      <c r="E3" s="165" t="s">
        <v>77</v>
      </c>
      <c r="F3" s="166" t="s">
        <v>489</v>
      </c>
      <c r="G3" s="167" t="s">
        <v>102</v>
      </c>
      <c r="H3" s="168" t="s">
        <v>79</v>
      </c>
      <c r="I3" s="168" t="s">
        <v>80</v>
      </c>
      <c r="J3" s="168" t="s">
        <v>78</v>
      </c>
      <c r="K3" s="168" t="s">
        <v>297</v>
      </c>
      <c r="L3" s="169" t="s">
        <v>96</v>
      </c>
      <c r="M3" s="168" t="s">
        <v>81</v>
      </c>
      <c r="N3" s="168" t="s">
        <v>82</v>
      </c>
      <c r="O3" s="170" t="s">
        <v>298</v>
      </c>
      <c r="P3" s="171" t="s">
        <v>83</v>
      </c>
      <c r="Q3" s="171" t="s">
        <v>84</v>
      </c>
      <c r="R3" s="164" t="s">
        <v>105</v>
      </c>
      <c r="S3" s="202" t="s">
        <v>111</v>
      </c>
    </row>
    <row r="4" spans="1:19" ht="13.5" hidden="1" thickTop="1" thickBot="1">
      <c r="B4" s="219" t="s">
        <v>2</v>
      </c>
      <c r="C4" s="193" t="s">
        <v>54</v>
      </c>
      <c r="D4" s="195" t="s">
        <v>48</v>
      </c>
      <c r="E4" s="192">
        <v>33.200000000000003</v>
      </c>
      <c r="F4" s="193" t="s">
        <v>57</v>
      </c>
      <c r="G4" s="194"/>
      <c r="H4" s="195"/>
      <c r="I4" s="195"/>
      <c r="J4" s="195"/>
      <c r="K4" s="195"/>
      <c r="L4" s="196"/>
      <c r="M4" s="195">
        <v>5062</v>
      </c>
      <c r="N4" s="195"/>
      <c r="O4" s="197">
        <v>0.76</v>
      </c>
      <c r="P4" s="198"/>
      <c r="Q4" s="198"/>
      <c r="R4" s="191"/>
      <c r="S4" s="203" t="s">
        <v>76</v>
      </c>
    </row>
    <row r="5" spans="1:19" ht="13.15" hidden="1" thickBot="1">
      <c r="B5" s="220" t="s">
        <v>2</v>
      </c>
      <c r="C5" s="147" t="s">
        <v>56</v>
      </c>
      <c r="D5" s="149" t="s">
        <v>48</v>
      </c>
      <c r="E5" s="146">
        <v>33.200000000000003</v>
      </c>
      <c r="F5" s="147" t="s">
        <v>55</v>
      </c>
      <c r="G5" s="148"/>
      <c r="H5" s="149"/>
      <c r="I5" s="149"/>
      <c r="J5" s="149"/>
      <c r="K5" s="149"/>
      <c r="L5" s="150"/>
      <c r="M5" s="149">
        <v>5128</v>
      </c>
      <c r="N5" s="149">
        <f>M5-M4</f>
        <v>66</v>
      </c>
      <c r="O5" s="151">
        <v>0.46</v>
      </c>
      <c r="P5" s="152">
        <f>(O4-O5)*E5</f>
        <v>9.9600000000000009</v>
      </c>
      <c r="Q5" s="152">
        <f>N5/P5</f>
        <v>6.6265060240963853</v>
      </c>
      <c r="R5" s="145" t="s">
        <v>60</v>
      </c>
      <c r="S5" s="204"/>
    </row>
    <row r="6" spans="1:19" ht="13.15" hidden="1" thickBot="1">
      <c r="B6" s="220" t="s">
        <v>2</v>
      </c>
      <c r="C6" s="147" t="s">
        <v>3</v>
      </c>
      <c r="D6" s="149" t="s">
        <v>48</v>
      </c>
      <c r="E6" s="146">
        <v>33.200000000000003</v>
      </c>
      <c r="F6" s="147"/>
      <c r="G6" s="148" t="s">
        <v>305</v>
      </c>
      <c r="H6" s="149">
        <v>3.2</v>
      </c>
      <c r="I6" s="149"/>
      <c r="J6" s="149"/>
      <c r="K6" s="149"/>
      <c r="L6" s="150"/>
      <c r="M6" s="149"/>
      <c r="N6" s="149"/>
      <c r="O6" s="151">
        <v>0.46</v>
      </c>
      <c r="P6" s="152"/>
      <c r="Q6" s="152"/>
      <c r="R6" s="145"/>
      <c r="S6" s="204"/>
    </row>
    <row r="7" spans="1:19" ht="13.15" hidden="1" thickBot="1">
      <c r="B7" s="220" t="s">
        <v>2</v>
      </c>
      <c r="C7" s="147" t="s">
        <v>4</v>
      </c>
      <c r="D7" s="149" t="s">
        <v>48</v>
      </c>
      <c r="E7" s="146">
        <v>33.200000000000003</v>
      </c>
      <c r="F7" s="147"/>
      <c r="G7" s="148" t="s">
        <v>306</v>
      </c>
      <c r="H7" s="149">
        <v>13.15</v>
      </c>
      <c r="I7" s="149">
        <f>H7-H6</f>
        <v>9.9499999999999993</v>
      </c>
      <c r="J7" s="149">
        <f>(O7-O6)*E7</f>
        <v>9.2959999999999994</v>
      </c>
      <c r="K7" s="149">
        <f>I7-J7</f>
        <v>0.65399999999999991</v>
      </c>
      <c r="L7" s="150">
        <f>C7-C6</f>
        <v>0.15069444444444446</v>
      </c>
      <c r="M7" s="149"/>
      <c r="N7" s="149"/>
      <c r="O7" s="151">
        <v>0.74</v>
      </c>
      <c r="P7" s="152"/>
      <c r="Q7" s="152"/>
      <c r="R7" s="145"/>
      <c r="S7" s="204"/>
    </row>
    <row r="8" spans="1:19" ht="13.15" hidden="1" thickBot="1">
      <c r="B8" s="220" t="s">
        <v>2</v>
      </c>
      <c r="C8" s="147" t="s">
        <v>63</v>
      </c>
      <c r="D8" s="149" t="s">
        <v>48</v>
      </c>
      <c r="E8" s="146">
        <v>33.200000000000003</v>
      </c>
      <c r="F8" s="147" t="s">
        <v>58</v>
      </c>
      <c r="G8" s="148"/>
      <c r="H8" s="149"/>
      <c r="I8" s="149"/>
      <c r="J8" s="149"/>
      <c r="K8" s="149"/>
      <c r="L8" s="150"/>
      <c r="M8" s="149">
        <v>5134</v>
      </c>
      <c r="N8" s="149"/>
      <c r="O8" s="151">
        <v>0.74</v>
      </c>
      <c r="P8" s="152"/>
      <c r="Q8" s="152"/>
      <c r="R8" s="145"/>
      <c r="S8" s="204"/>
    </row>
    <row r="9" spans="1:19" ht="13.15" hidden="1" thickBot="1">
      <c r="B9" s="220" t="s">
        <v>2</v>
      </c>
      <c r="C9" s="147" t="s">
        <v>64</v>
      </c>
      <c r="D9" s="149" t="s">
        <v>48</v>
      </c>
      <c r="E9" s="146">
        <v>33.200000000000003</v>
      </c>
      <c r="F9" s="147" t="s">
        <v>59</v>
      </c>
      <c r="G9" s="148"/>
      <c r="H9" s="149"/>
      <c r="I9" s="149"/>
      <c r="J9" s="149"/>
      <c r="K9" s="149"/>
      <c r="L9" s="150"/>
      <c r="M9" s="149">
        <v>5215</v>
      </c>
      <c r="N9" s="149">
        <f>M9-M8</f>
        <v>81</v>
      </c>
      <c r="O9" s="151">
        <v>0.38</v>
      </c>
      <c r="P9" s="152">
        <f>(O8-O9)*E9</f>
        <v>11.952</v>
      </c>
      <c r="Q9" s="152">
        <f>N9/P9</f>
        <v>6.7771084337349397</v>
      </c>
      <c r="R9" s="145" t="s">
        <v>69</v>
      </c>
      <c r="S9" s="204"/>
    </row>
    <row r="10" spans="1:19" ht="13.15" hidden="1" thickBot="1">
      <c r="B10" s="220" t="s">
        <v>2</v>
      </c>
      <c r="C10" s="147" t="s">
        <v>65</v>
      </c>
      <c r="D10" s="149" t="s">
        <v>48</v>
      </c>
      <c r="E10" s="146">
        <v>33.200000000000003</v>
      </c>
      <c r="F10" s="147"/>
      <c r="G10" s="148" t="s">
        <v>61</v>
      </c>
      <c r="H10" s="149">
        <v>0</v>
      </c>
      <c r="I10" s="149"/>
      <c r="J10" s="149"/>
      <c r="K10" s="149"/>
      <c r="L10" s="150"/>
      <c r="M10" s="149"/>
      <c r="N10" s="149"/>
      <c r="O10" s="151">
        <v>0.38</v>
      </c>
      <c r="P10" s="152"/>
      <c r="Q10" s="152"/>
      <c r="R10" s="145"/>
      <c r="S10" s="204"/>
    </row>
    <row r="11" spans="1:19" ht="13.15" hidden="1" thickBot="1">
      <c r="B11" s="221" t="s">
        <v>2</v>
      </c>
      <c r="C11" s="174" t="s">
        <v>97</v>
      </c>
      <c r="D11" s="176" t="s">
        <v>48</v>
      </c>
      <c r="E11" s="173">
        <v>33.200000000000003</v>
      </c>
      <c r="F11" s="174"/>
      <c r="G11" s="175" t="s">
        <v>62</v>
      </c>
      <c r="H11" s="176">
        <v>13.2</v>
      </c>
      <c r="I11" s="176">
        <f>H11-H10</f>
        <v>13.2</v>
      </c>
      <c r="J11" s="176">
        <f>(O11-O10)*E11</f>
        <v>13.944000000000003</v>
      </c>
      <c r="K11" s="176">
        <f>I11-J11</f>
        <v>-0.74400000000000333</v>
      </c>
      <c r="L11" s="177">
        <f>C11-C10</f>
        <v>1.388888888888884E-2</v>
      </c>
      <c r="M11" s="176"/>
      <c r="N11" s="176"/>
      <c r="O11" s="178">
        <v>0.8</v>
      </c>
      <c r="P11" s="179"/>
      <c r="Q11" s="179"/>
      <c r="R11" s="172"/>
      <c r="S11" s="205"/>
    </row>
    <row r="12" spans="1:19" ht="13.5" hidden="1" thickTop="1" thickBot="1">
      <c r="B12" s="219" t="s">
        <v>66</v>
      </c>
      <c r="C12" s="193" t="s">
        <v>67</v>
      </c>
      <c r="D12" s="195" t="s">
        <v>49</v>
      </c>
      <c r="E12" s="192">
        <v>16</v>
      </c>
      <c r="F12" s="193" t="s">
        <v>57</v>
      </c>
      <c r="G12" s="194"/>
      <c r="H12" s="195"/>
      <c r="I12" s="195"/>
      <c r="J12" s="195"/>
      <c r="K12" s="195"/>
      <c r="L12" s="196"/>
      <c r="M12" s="195">
        <v>0</v>
      </c>
      <c r="N12" s="195"/>
      <c r="O12" s="197">
        <v>0.875</v>
      </c>
      <c r="P12" s="198"/>
      <c r="Q12" s="198"/>
      <c r="R12" s="191"/>
      <c r="S12" s="203" t="s">
        <v>85</v>
      </c>
    </row>
    <row r="13" spans="1:19" ht="13.15" hidden="1" thickBot="1">
      <c r="B13" s="220" t="s">
        <v>66</v>
      </c>
      <c r="C13" s="147" t="s">
        <v>68</v>
      </c>
      <c r="D13" s="149" t="s">
        <v>49</v>
      </c>
      <c r="E13" s="146">
        <v>16</v>
      </c>
      <c r="F13" s="147" t="s">
        <v>55</v>
      </c>
      <c r="G13" s="148"/>
      <c r="H13" s="149"/>
      <c r="I13" s="149"/>
      <c r="J13" s="149"/>
      <c r="K13" s="149"/>
      <c r="L13" s="150"/>
      <c r="M13" s="149">
        <v>69.2</v>
      </c>
      <c r="N13" s="149">
        <f>M13-M12</f>
        <v>69.2</v>
      </c>
      <c r="O13" s="151">
        <v>0.1875</v>
      </c>
      <c r="P13" s="152">
        <f>(O12-O13)*E13</f>
        <v>11</v>
      </c>
      <c r="Q13" s="152">
        <f>N13/P13</f>
        <v>6.290909090909091</v>
      </c>
      <c r="R13" s="145" t="s">
        <v>69</v>
      </c>
      <c r="S13" s="204"/>
    </row>
    <row r="14" spans="1:19" ht="13.15" hidden="1" thickBot="1">
      <c r="B14" s="220" t="s">
        <v>66</v>
      </c>
      <c r="C14" s="147"/>
      <c r="D14" s="149" t="s">
        <v>49</v>
      </c>
      <c r="E14" s="146">
        <v>16</v>
      </c>
      <c r="F14" s="147" t="s">
        <v>70</v>
      </c>
      <c r="G14" s="148"/>
      <c r="H14" s="149"/>
      <c r="I14" s="149"/>
      <c r="J14" s="149"/>
      <c r="K14" s="149"/>
      <c r="L14" s="150"/>
      <c r="M14" s="149">
        <v>132.30000000000001</v>
      </c>
      <c r="N14" s="149"/>
      <c r="O14" s="151">
        <v>0</v>
      </c>
      <c r="P14" s="152"/>
      <c r="Q14" s="152"/>
      <c r="R14" s="145"/>
      <c r="S14" s="204"/>
    </row>
    <row r="15" spans="1:19" ht="13.15" hidden="1" thickBot="1">
      <c r="B15" s="220" t="s">
        <v>66</v>
      </c>
      <c r="C15" s="147" t="s">
        <v>6</v>
      </c>
      <c r="D15" s="149" t="s">
        <v>49</v>
      </c>
      <c r="E15" s="146">
        <v>16</v>
      </c>
      <c r="F15" s="147"/>
      <c r="G15" s="148" t="s">
        <v>304</v>
      </c>
      <c r="H15" s="149">
        <v>13.15</v>
      </c>
      <c r="I15" s="149"/>
      <c r="J15" s="149"/>
      <c r="K15" s="149"/>
      <c r="L15" s="150"/>
      <c r="M15" s="149"/>
      <c r="N15" s="149"/>
      <c r="O15" s="151">
        <v>0</v>
      </c>
      <c r="P15" s="152"/>
      <c r="Q15" s="152"/>
      <c r="R15" s="145"/>
      <c r="S15" s="204"/>
    </row>
    <row r="16" spans="1:19" ht="13.15" hidden="1" thickBot="1">
      <c r="B16" s="220" t="s">
        <v>5</v>
      </c>
      <c r="C16" s="147" t="s">
        <v>7</v>
      </c>
      <c r="D16" s="149" t="s">
        <v>49</v>
      </c>
      <c r="E16" s="146">
        <v>16</v>
      </c>
      <c r="F16" s="147"/>
      <c r="G16" s="148" t="s">
        <v>306</v>
      </c>
      <c r="H16" s="149">
        <v>25.2</v>
      </c>
      <c r="I16" s="149">
        <f>H16-H15</f>
        <v>12.049999999999999</v>
      </c>
      <c r="J16" s="149">
        <f>(O16-O15)*E16</f>
        <v>13</v>
      </c>
      <c r="K16" s="149">
        <f>I16-J16</f>
        <v>-0.95000000000000107</v>
      </c>
      <c r="L16" s="150">
        <f>C16-C15</f>
        <v>0.18819444444444444</v>
      </c>
      <c r="M16" s="149"/>
      <c r="N16" s="149"/>
      <c r="O16" s="151">
        <v>0.8125</v>
      </c>
      <c r="P16" s="152"/>
      <c r="Q16" s="152"/>
      <c r="R16" s="145"/>
      <c r="S16" s="204"/>
    </row>
    <row r="17" spans="2:19" ht="13.15" hidden="1" thickBot="1">
      <c r="B17" s="220" t="s">
        <v>5</v>
      </c>
      <c r="C17" s="147" t="s">
        <v>71</v>
      </c>
      <c r="D17" s="149" t="s">
        <v>49</v>
      </c>
      <c r="E17" s="146">
        <v>16</v>
      </c>
      <c r="F17" s="147" t="s">
        <v>58</v>
      </c>
      <c r="G17" s="148"/>
      <c r="H17" s="149"/>
      <c r="I17" s="149"/>
      <c r="J17" s="149"/>
      <c r="K17" s="149"/>
      <c r="L17" s="150"/>
      <c r="M17" s="149">
        <v>132.30000000000001</v>
      </c>
      <c r="N17" s="149"/>
      <c r="O17" s="151">
        <v>0.8125</v>
      </c>
      <c r="P17" s="152"/>
      <c r="Q17" s="152"/>
      <c r="R17" s="145"/>
      <c r="S17" s="204"/>
    </row>
    <row r="18" spans="2:19" ht="13.15" hidden="1" thickBot="1">
      <c r="B18" s="220" t="s">
        <v>5</v>
      </c>
      <c r="C18" s="147" t="s">
        <v>98</v>
      </c>
      <c r="D18" s="149" t="s">
        <v>49</v>
      </c>
      <c r="E18" s="146">
        <v>16</v>
      </c>
      <c r="F18" s="147" t="s">
        <v>59</v>
      </c>
      <c r="G18" s="148"/>
      <c r="H18" s="149"/>
      <c r="I18" s="149"/>
      <c r="J18" s="149"/>
      <c r="K18" s="149"/>
      <c r="L18" s="150"/>
      <c r="M18" s="149">
        <v>196.9</v>
      </c>
      <c r="N18" s="149">
        <f>M18-M17</f>
        <v>64.599999999999994</v>
      </c>
      <c r="O18" s="151">
        <v>0.23</v>
      </c>
      <c r="P18" s="152">
        <f>(O17-O18)*E18</f>
        <v>9.32</v>
      </c>
      <c r="Q18" s="152">
        <f>N18/P18</f>
        <v>6.9313304721030038</v>
      </c>
      <c r="R18" s="145" t="s">
        <v>69</v>
      </c>
      <c r="S18" s="204"/>
    </row>
    <row r="19" spans="2:19" ht="13.15" hidden="1" thickBot="1">
      <c r="B19" s="220" t="s">
        <v>5</v>
      </c>
      <c r="C19" s="147" t="s">
        <v>98</v>
      </c>
      <c r="D19" s="149" t="s">
        <v>49</v>
      </c>
      <c r="E19" s="146">
        <v>16</v>
      </c>
      <c r="F19" s="147"/>
      <c r="G19" s="148" t="s">
        <v>61</v>
      </c>
      <c r="H19" s="149">
        <v>0</v>
      </c>
      <c r="I19" s="149"/>
      <c r="J19" s="149"/>
      <c r="K19" s="149"/>
      <c r="L19" s="150"/>
      <c r="M19" s="149"/>
      <c r="N19" s="149"/>
      <c r="O19" s="151">
        <v>0.23</v>
      </c>
      <c r="P19" s="152"/>
      <c r="Q19" s="152"/>
      <c r="R19" s="145"/>
      <c r="S19" s="204"/>
    </row>
    <row r="20" spans="2:19" ht="13.15" hidden="1" thickBot="1">
      <c r="B20" s="221" t="s">
        <v>5</v>
      </c>
      <c r="C20" s="174" t="s">
        <v>99</v>
      </c>
      <c r="D20" s="176" t="s">
        <v>49</v>
      </c>
      <c r="E20" s="173">
        <v>16</v>
      </c>
      <c r="F20" s="174"/>
      <c r="G20" s="175" t="s">
        <v>62</v>
      </c>
      <c r="H20" s="176">
        <v>9</v>
      </c>
      <c r="I20" s="176">
        <f>H20-H19</f>
        <v>9</v>
      </c>
      <c r="J20" s="176">
        <f>(O20-O19)*E20</f>
        <v>9.120000000000001</v>
      </c>
      <c r="K20" s="176">
        <f>I20-J20</f>
        <v>-0.12000000000000099</v>
      </c>
      <c r="L20" s="177">
        <f>C20-C19</f>
        <v>1.9444444444444375E-2</v>
      </c>
      <c r="M20" s="176"/>
      <c r="N20" s="176"/>
      <c r="O20" s="178">
        <v>0.8</v>
      </c>
      <c r="P20" s="179"/>
      <c r="Q20" s="179"/>
      <c r="R20" s="172"/>
      <c r="S20" s="205"/>
    </row>
    <row r="21" spans="2:19" ht="13.5" hidden="1" thickTop="1" thickBot="1">
      <c r="B21" s="219" t="s">
        <v>8</v>
      </c>
      <c r="C21" s="193" t="s">
        <v>72</v>
      </c>
      <c r="D21" s="195" t="s">
        <v>48</v>
      </c>
      <c r="E21" s="192">
        <v>33.200000000000003</v>
      </c>
      <c r="F21" s="193"/>
      <c r="G21" s="194" t="s">
        <v>62</v>
      </c>
      <c r="H21" s="195"/>
      <c r="I21" s="195"/>
      <c r="J21" s="195"/>
      <c r="K21" s="195"/>
      <c r="L21" s="196"/>
      <c r="M21" s="195"/>
      <c r="N21" s="195"/>
      <c r="O21" s="197">
        <v>0.8</v>
      </c>
      <c r="P21" s="198"/>
      <c r="Q21" s="198"/>
      <c r="R21" s="191"/>
      <c r="S21" s="203" t="s">
        <v>86</v>
      </c>
    </row>
    <row r="22" spans="2:19" ht="13.15" hidden="1" thickBot="1">
      <c r="B22" s="220" t="s">
        <v>8</v>
      </c>
      <c r="C22" s="147" t="s">
        <v>73</v>
      </c>
      <c r="D22" s="149" t="s">
        <v>48</v>
      </c>
      <c r="E22" s="146">
        <v>33.200000000000003</v>
      </c>
      <c r="F22" s="147" t="s">
        <v>57</v>
      </c>
      <c r="G22" s="148"/>
      <c r="H22" s="149"/>
      <c r="I22" s="149"/>
      <c r="J22" s="149"/>
      <c r="K22" s="149"/>
      <c r="L22" s="150"/>
      <c r="M22" s="149">
        <v>308.7</v>
      </c>
      <c r="N22" s="149"/>
      <c r="O22" s="151">
        <v>0.8</v>
      </c>
      <c r="P22" s="152"/>
      <c r="Q22" s="152"/>
      <c r="R22" s="145"/>
      <c r="S22" s="204"/>
    </row>
    <row r="23" spans="2:19" ht="13.15" hidden="1" thickBot="1">
      <c r="B23" s="220" t="s">
        <v>8</v>
      </c>
      <c r="C23" s="147" t="s">
        <v>74</v>
      </c>
      <c r="D23" s="149" t="s">
        <v>48</v>
      </c>
      <c r="E23" s="146">
        <v>33.200000000000003</v>
      </c>
      <c r="F23" s="147" t="s">
        <v>55</v>
      </c>
      <c r="G23" s="148"/>
      <c r="H23" s="149"/>
      <c r="I23" s="149"/>
      <c r="J23" s="149"/>
      <c r="K23" s="149"/>
      <c r="L23" s="150"/>
      <c r="M23" s="149">
        <v>385.6</v>
      </c>
      <c r="N23" s="149">
        <f>M23-M22</f>
        <v>76.900000000000034</v>
      </c>
      <c r="O23" s="151">
        <v>0.46</v>
      </c>
      <c r="P23" s="152">
        <f>(O22-O23)*E23</f>
        <v>11.288000000000002</v>
      </c>
      <c r="Q23" s="152">
        <f>N23/P23</f>
        <v>6.8125442948263659</v>
      </c>
      <c r="R23" s="145" t="s">
        <v>69</v>
      </c>
      <c r="S23" s="204"/>
    </row>
    <row r="24" spans="2:19" ht="13.15" hidden="1" thickBot="1">
      <c r="B24" s="220" t="s">
        <v>8</v>
      </c>
      <c r="C24" s="147" t="s">
        <v>9</v>
      </c>
      <c r="D24" s="149" t="s">
        <v>48</v>
      </c>
      <c r="E24" s="146">
        <v>33.200000000000003</v>
      </c>
      <c r="F24" s="147"/>
      <c r="G24" s="148" t="s">
        <v>304</v>
      </c>
      <c r="H24" s="149">
        <v>25.2</v>
      </c>
      <c r="I24" s="149"/>
      <c r="J24" s="149"/>
      <c r="K24" s="149"/>
      <c r="L24" s="150"/>
      <c r="M24" s="149"/>
      <c r="N24" s="149"/>
      <c r="O24" s="151">
        <v>0.46</v>
      </c>
      <c r="P24" s="152"/>
      <c r="Q24" s="152"/>
      <c r="R24" s="145"/>
      <c r="S24" s="204"/>
    </row>
    <row r="25" spans="2:19" ht="13.15" hidden="1" thickBot="1">
      <c r="B25" s="220" t="s">
        <v>8</v>
      </c>
      <c r="C25" s="147" t="s">
        <v>10</v>
      </c>
      <c r="D25" s="149" t="s">
        <v>48</v>
      </c>
      <c r="E25" s="146">
        <v>33.200000000000003</v>
      </c>
      <c r="F25" s="147"/>
      <c r="G25" s="148" t="s">
        <v>306</v>
      </c>
      <c r="H25" s="149">
        <v>40.9</v>
      </c>
      <c r="I25" s="149">
        <f>H25-H24</f>
        <v>15.7</v>
      </c>
      <c r="J25" s="149">
        <f>(O25-O24)*E25</f>
        <v>14.940000000000001</v>
      </c>
      <c r="K25" s="149">
        <f>I25-J25</f>
        <v>0.75999999999999801</v>
      </c>
      <c r="L25" s="150">
        <f>C25-C24</f>
        <v>0.23819444444444438</v>
      </c>
      <c r="M25" s="149"/>
      <c r="N25" s="149"/>
      <c r="O25" s="151">
        <v>0.91</v>
      </c>
      <c r="P25" s="152"/>
      <c r="Q25" s="152"/>
      <c r="R25" s="145"/>
      <c r="S25" s="204"/>
    </row>
    <row r="26" spans="2:19" ht="13.15" hidden="1" thickBot="1">
      <c r="B26" s="220" t="s">
        <v>8</v>
      </c>
      <c r="C26" s="147" t="s">
        <v>87</v>
      </c>
      <c r="D26" s="149" t="s">
        <v>48</v>
      </c>
      <c r="E26" s="146">
        <v>33.200000000000003</v>
      </c>
      <c r="F26" s="147" t="s">
        <v>58</v>
      </c>
      <c r="G26" s="148"/>
      <c r="H26" s="149"/>
      <c r="I26" s="149"/>
      <c r="J26" s="149"/>
      <c r="K26" s="149"/>
      <c r="L26" s="150"/>
      <c r="M26" s="149">
        <v>386.5</v>
      </c>
      <c r="N26" s="149"/>
      <c r="O26" s="151">
        <v>0.91</v>
      </c>
      <c r="P26" s="152"/>
      <c r="Q26" s="152"/>
      <c r="R26" s="145"/>
      <c r="S26" s="204"/>
    </row>
    <row r="27" spans="2:19" ht="13.15" hidden="1" thickBot="1">
      <c r="B27" s="220" t="s">
        <v>8</v>
      </c>
      <c r="C27" s="147" t="s">
        <v>88</v>
      </c>
      <c r="D27" s="149" t="s">
        <v>48</v>
      </c>
      <c r="E27" s="146">
        <v>33.200000000000003</v>
      </c>
      <c r="F27" s="147" t="s">
        <v>59</v>
      </c>
      <c r="G27" s="148"/>
      <c r="H27" s="149"/>
      <c r="I27" s="149"/>
      <c r="J27" s="149"/>
      <c r="K27" s="149"/>
      <c r="L27" s="150"/>
      <c r="M27" s="149">
        <v>465.5</v>
      </c>
      <c r="N27" s="149">
        <f>M27-M26</f>
        <v>79</v>
      </c>
      <c r="O27" s="151">
        <v>0.56000000000000005</v>
      </c>
      <c r="P27" s="152">
        <f>(O26-O27)*E27</f>
        <v>11.620000000000001</v>
      </c>
      <c r="Q27" s="152">
        <f>N27/P27</f>
        <v>6.798623063683304</v>
      </c>
      <c r="R27" s="145" t="s">
        <v>69</v>
      </c>
      <c r="S27" s="204"/>
    </row>
    <row r="28" spans="2:19" ht="13.15" hidden="1" thickBot="1">
      <c r="B28" s="220" t="s">
        <v>8</v>
      </c>
      <c r="C28" s="147" t="s">
        <v>89</v>
      </c>
      <c r="D28" s="149" t="s">
        <v>48</v>
      </c>
      <c r="E28" s="146">
        <v>33.200000000000003</v>
      </c>
      <c r="F28" s="147"/>
      <c r="G28" s="148" t="s">
        <v>61</v>
      </c>
      <c r="H28" s="149">
        <v>0</v>
      </c>
      <c r="I28" s="149"/>
      <c r="J28" s="149"/>
      <c r="K28" s="149"/>
      <c r="L28" s="150"/>
      <c r="M28" s="149"/>
      <c r="N28" s="149"/>
      <c r="O28" s="151">
        <v>0.56000000000000005</v>
      </c>
      <c r="P28" s="152"/>
      <c r="Q28" s="152"/>
      <c r="R28" s="145"/>
      <c r="S28" s="204"/>
    </row>
    <row r="29" spans="2:19" ht="13.15" hidden="1" thickBot="1">
      <c r="B29" s="221" t="s">
        <v>8</v>
      </c>
      <c r="C29" s="174" t="s">
        <v>90</v>
      </c>
      <c r="D29" s="176" t="s">
        <v>48</v>
      </c>
      <c r="E29" s="173">
        <v>33.200000000000003</v>
      </c>
      <c r="F29" s="174"/>
      <c r="G29" s="175" t="s">
        <v>62</v>
      </c>
      <c r="H29" s="176">
        <v>7.6</v>
      </c>
      <c r="I29" s="176">
        <f>H29-H28</f>
        <v>7.6</v>
      </c>
      <c r="J29" s="176">
        <f>(O29-O28)*E29</f>
        <v>7.968</v>
      </c>
      <c r="K29" s="176">
        <f>I29-J29</f>
        <v>-0.36800000000000033</v>
      </c>
      <c r="L29" s="177">
        <f>C29-C28</f>
        <v>8.3333333333333037E-3</v>
      </c>
      <c r="M29" s="176"/>
      <c r="N29" s="176"/>
      <c r="O29" s="178">
        <v>0.8</v>
      </c>
      <c r="P29" s="179"/>
      <c r="Q29" s="179"/>
      <c r="R29" s="172"/>
      <c r="S29" s="205"/>
    </row>
    <row r="30" spans="2:19" ht="13.5" hidden="1" thickTop="1" thickBot="1">
      <c r="B30" s="219" t="s">
        <v>94</v>
      </c>
      <c r="C30" s="193" t="s">
        <v>92</v>
      </c>
      <c r="D30" s="195" t="s">
        <v>48</v>
      </c>
      <c r="E30" s="192">
        <v>33.200000000000003</v>
      </c>
      <c r="F30" s="193" t="s">
        <v>57</v>
      </c>
      <c r="G30" s="194"/>
      <c r="H30" s="195"/>
      <c r="I30" s="195"/>
      <c r="J30" s="195"/>
      <c r="K30" s="195"/>
      <c r="L30" s="196"/>
      <c r="M30" s="195">
        <v>469.3</v>
      </c>
      <c r="N30" s="195"/>
      <c r="O30" s="197">
        <v>0.77</v>
      </c>
      <c r="P30" s="198"/>
      <c r="Q30" s="198"/>
      <c r="R30" s="191"/>
      <c r="S30" s="203" t="s">
        <v>108</v>
      </c>
    </row>
    <row r="31" spans="2:19" ht="13.15" hidden="1" thickBot="1">
      <c r="B31" s="220" t="s">
        <v>94</v>
      </c>
      <c r="C31" s="147" t="s">
        <v>95</v>
      </c>
      <c r="D31" s="149" t="s">
        <v>48</v>
      </c>
      <c r="E31" s="146">
        <v>33.200000000000003</v>
      </c>
      <c r="F31" s="147" t="s">
        <v>55</v>
      </c>
      <c r="G31" s="148"/>
      <c r="H31" s="149"/>
      <c r="I31" s="149"/>
      <c r="J31" s="149"/>
      <c r="K31" s="149"/>
      <c r="L31" s="150"/>
      <c r="M31" s="149">
        <v>536.4</v>
      </c>
      <c r="N31" s="149">
        <f>M31-M30</f>
        <v>67.099999999999966</v>
      </c>
      <c r="O31" s="151">
        <v>0.53500000000000003</v>
      </c>
      <c r="P31" s="152">
        <f>(O30-O31)*E31</f>
        <v>7.8020000000000005</v>
      </c>
      <c r="Q31" s="152">
        <f>N31/P31</f>
        <v>8.6003588823378578</v>
      </c>
      <c r="R31" s="145" t="s">
        <v>69</v>
      </c>
      <c r="S31" s="204"/>
    </row>
    <row r="32" spans="2:19" ht="13.15" hidden="1" thickBot="1">
      <c r="B32" s="220" t="s">
        <v>94</v>
      </c>
      <c r="C32" s="147" t="s">
        <v>12</v>
      </c>
      <c r="D32" s="149" t="s">
        <v>48</v>
      </c>
      <c r="E32" s="146">
        <v>33.200000000000003</v>
      </c>
      <c r="F32" s="147"/>
      <c r="G32" s="148" t="s">
        <v>304</v>
      </c>
      <c r="H32" s="149">
        <v>41.1</v>
      </c>
      <c r="I32" s="149"/>
      <c r="J32" s="149"/>
      <c r="K32" s="149"/>
      <c r="L32" s="150"/>
      <c r="M32" s="149"/>
      <c r="N32" s="149"/>
      <c r="O32" s="151">
        <v>0.53</v>
      </c>
      <c r="P32" s="152"/>
      <c r="Q32" s="152"/>
      <c r="R32" s="145"/>
      <c r="S32" s="204"/>
    </row>
    <row r="33" spans="2:19" ht="13.15" hidden="1" thickBot="1">
      <c r="B33" s="220" t="s">
        <v>11</v>
      </c>
      <c r="C33" s="147" t="s">
        <v>13</v>
      </c>
      <c r="D33" s="149" t="s">
        <v>48</v>
      </c>
      <c r="E33" s="146">
        <v>33.200000000000003</v>
      </c>
      <c r="F33" s="147"/>
      <c r="G33" s="148" t="s">
        <v>306</v>
      </c>
      <c r="H33" s="149">
        <v>52.4</v>
      </c>
      <c r="I33" s="149">
        <f>H33-H32</f>
        <v>11.299999999999997</v>
      </c>
      <c r="J33" s="149">
        <f>(O33-O32)*E33</f>
        <v>10.956</v>
      </c>
      <c r="K33" s="149">
        <f>I33-J33</f>
        <v>0.34399999999999764</v>
      </c>
      <c r="L33" s="150">
        <f>C33-C32</f>
        <v>0.17291666666666672</v>
      </c>
      <c r="M33" s="149"/>
      <c r="N33" s="149"/>
      <c r="O33" s="151">
        <v>0.86</v>
      </c>
      <c r="P33" s="152"/>
      <c r="Q33" s="152"/>
      <c r="R33" s="145"/>
      <c r="S33" s="204"/>
    </row>
    <row r="34" spans="2:19" ht="13.15" hidden="1" thickBot="1">
      <c r="B34" s="220" t="s">
        <v>11</v>
      </c>
      <c r="C34" s="147" t="s">
        <v>109</v>
      </c>
      <c r="D34" s="149" t="s">
        <v>48</v>
      </c>
      <c r="E34" s="146">
        <v>33.200000000000003</v>
      </c>
      <c r="F34" s="147" t="s">
        <v>58</v>
      </c>
      <c r="G34" s="148"/>
      <c r="H34" s="149"/>
      <c r="I34" s="149"/>
      <c r="J34" s="149"/>
      <c r="K34" s="149"/>
      <c r="L34" s="150"/>
      <c r="M34" s="149">
        <v>536.70000000000005</v>
      </c>
      <c r="N34" s="149"/>
      <c r="O34" s="151">
        <v>0.86</v>
      </c>
      <c r="P34" s="152"/>
      <c r="Q34" s="152"/>
      <c r="R34" s="145"/>
      <c r="S34" s="204"/>
    </row>
    <row r="35" spans="2:19" ht="13.15" hidden="1" thickBot="1">
      <c r="B35" s="221" t="s">
        <v>94</v>
      </c>
      <c r="C35" s="174" t="s">
        <v>110</v>
      </c>
      <c r="D35" s="176" t="s">
        <v>48</v>
      </c>
      <c r="E35" s="173">
        <v>33.200000000000003</v>
      </c>
      <c r="F35" s="174" t="s">
        <v>59</v>
      </c>
      <c r="G35" s="175"/>
      <c r="H35" s="176"/>
      <c r="I35" s="176"/>
      <c r="J35" s="176"/>
      <c r="K35" s="176"/>
      <c r="L35" s="177"/>
      <c r="M35" s="176">
        <v>605.5</v>
      </c>
      <c r="N35" s="176">
        <f>M35-M34</f>
        <v>68.799999999999955</v>
      </c>
      <c r="O35" s="178">
        <v>0.59</v>
      </c>
      <c r="P35" s="179">
        <f>(O34-O35)*E35</f>
        <v>8.9640000000000022</v>
      </c>
      <c r="Q35" s="179">
        <f>N35/P35</f>
        <v>7.6751450245426076</v>
      </c>
      <c r="R35" s="172" t="s">
        <v>69</v>
      </c>
      <c r="S35" s="205"/>
    </row>
    <row r="36" spans="2:19" ht="13.5" hidden="1" thickTop="1" thickBot="1">
      <c r="B36" s="219" t="s">
        <v>94</v>
      </c>
      <c r="C36" s="193" t="s">
        <v>112</v>
      </c>
      <c r="D36" s="195" t="s">
        <v>48</v>
      </c>
      <c r="E36" s="192">
        <v>33.200000000000003</v>
      </c>
      <c r="F36" s="193"/>
      <c r="G36" s="194" t="s">
        <v>210</v>
      </c>
      <c r="H36" s="195"/>
      <c r="I36" s="195"/>
      <c r="J36" s="195"/>
      <c r="K36" s="195"/>
      <c r="L36" s="196"/>
      <c r="M36" s="195"/>
      <c r="N36" s="195"/>
      <c r="O36" s="197">
        <v>0.8</v>
      </c>
      <c r="P36" s="198"/>
      <c r="Q36" s="198"/>
      <c r="R36" s="191"/>
      <c r="S36" s="203" t="s">
        <v>389</v>
      </c>
    </row>
    <row r="37" spans="2:19" ht="13.15" hidden="1" thickBot="1">
      <c r="B37" s="220" t="s">
        <v>94</v>
      </c>
      <c r="C37" s="147" t="s">
        <v>113</v>
      </c>
      <c r="D37" s="149" t="s">
        <v>48</v>
      </c>
      <c r="E37" s="146">
        <v>33.200000000000003</v>
      </c>
      <c r="F37" s="147"/>
      <c r="G37" s="148" t="s">
        <v>215</v>
      </c>
      <c r="H37" s="153" t="s">
        <v>146</v>
      </c>
      <c r="I37" s="149"/>
      <c r="J37" s="149"/>
      <c r="K37" s="149"/>
      <c r="L37" s="150"/>
      <c r="M37" s="149"/>
      <c r="N37" s="149"/>
      <c r="O37" s="151">
        <v>0.99</v>
      </c>
      <c r="P37" s="152"/>
      <c r="Q37" s="152"/>
      <c r="R37" s="154" t="s">
        <v>240</v>
      </c>
      <c r="S37" s="206"/>
    </row>
    <row r="38" spans="2:19" ht="13.15" hidden="1" thickBot="1">
      <c r="B38" s="220" t="s">
        <v>94</v>
      </c>
      <c r="C38" s="147" t="s">
        <v>134</v>
      </c>
      <c r="D38" s="149" t="s">
        <v>48</v>
      </c>
      <c r="E38" s="146">
        <v>33.200000000000003</v>
      </c>
      <c r="F38" s="147" t="s">
        <v>57</v>
      </c>
      <c r="G38" s="148"/>
      <c r="H38" s="149"/>
      <c r="I38" s="149"/>
      <c r="J38" s="149"/>
      <c r="K38" s="149"/>
      <c r="L38" s="150"/>
      <c r="M38" s="149">
        <v>613.5</v>
      </c>
      <c r="N38" s="149"/>
      <c r="O38" s="151">
        <v>0.99</v>
      </c>
      <c r="P38" s="152"/>
      <c r="Q38" s="152"/>
      <c r="R38" s="145"/>
      <c r="S38" s="204"/>
    </row>
    <row r="39" spans="2:19" ht="13.15" hidden="1" thickBot="1">
      <c r="B39" s="220" t="s">
        <v>221</v>
      </c>
      <c r="C39" s="147" t="s">
        <v>222</v>
      </c>
      <c r="D39" s="149" t="s">
        <v>48</v>
      </c>
      <c r="E39" s="146">
        <v>33.200000000000003</v>
      </c>
      <c r="F39" s="147" t="s">
        <v>217</v>
      </c>
      <c r="G39" s="148" t="s">
        <v>216</v>
      </c>
      <c r="H39" s="149"/>
      <c r="I39" s="149"/>
      <c r="J39" s="149"/>
      <c r="K39" s="149"/>
      <c r="L39" s="150"/>
      <c r="M39" s="149">
        <v>783.5</v>
      </c>
      <c r="N39" s="149">
        <f>M39-M38</f>
        <v>170</v>
      </c>
      <c r="O39" s="151">
        <v>0.125</v>
      </c>
      <c r="P39" s="152">
        <f>(O38-O39)*E39</f>
        <v>28.718000000000004</v>
      </c>
      <c r="Q39" s="152">
        <f>N39/P39</f>
        <v>5.9196322863709163</v>
      </c>
      <c r="R39" s="145" t="s">
        <v>218</v>
      </c>
      <c r="S39" s="204"/>
    </row>
    <row r="40" spans="2:19" ht="13.15" hidden="1" thickBot="1">
      <c r="B40" s="220" t="s">
        <v>221</v>
      </c>
      <c r="C40" s="147" t="s">
        <v>223</v>
      </c>
      <c r="D40" s="149" t="s">
        <v>48</v>
      </c>
      <c r="E40" s="146">
        <v>33.200000000000003</v>
      </c>
      <c r="F40" s="147" t="s">
        <v>167</v>
      </c>
      <c r="G40" s="148" t="s">
        <v>219</v>
      </c>
      <c r="H40" s="153" t="s">
        <v>146</v>
      </c>
      <c r="I40" s="149"/>
      <c r="J40" s="149"/>
      <c r="K40" s="149"/>
      <c r="L40" s="150"/>
      <c r="M40" s="149">
        <v>892.7</v>
      </c>
      <c r="N40" s="149">
        <f>M40-M39</f>
        <v>109.20000000000005</v>
      </c>
      <c r="O40" s="151">
        <v>5.5E-2</v>
      </c>
      <c r="P40" s="152"/>
      <c r="Q40" s="152"/>
      <c r="R40" s="145" t="s">
        <v>424</v>
      </c>
      <c r="S40" s="204"/>
    </row>
    <row r="41" spans="2:19" ht="13.15" hidden="1" thickBot="1">
      <c r="B41" s="221" t="s">
        <v>221</v>
      </c>
      <c r="C41" s="174" t="s">
        <v>288</v>
      </c>
      <c r="D41" s="176" t="s">
        <v>48</v>
      </c>
      <c r="E41" s="173"/>
      <c r="F41" s="174"/>
      <c r="G41" s="175" t="s">
        <v>235</v>
      </c>
      <c r="H41" s="180"/>
      <c r="I41" s="176"/>
      <c r="J41" s="176"/>
      <c r="K41" s="176"/>
      <c r="L41" s="177"/>
      <c r="M41" s="176"/>
      <c r="N41" s="176"/>
      <c r="O41" s="178"/>
      <c r="P41" s="179"/>
      <c r="Q41" s="179"/>
      <c r="R41" s="172" t="s">
        <v>289</v>
      </c>
      <c r="S41" s="205"/>
    </row>
    <row r="42" spans="2:19" ht="13.5" hidden="1" thickTop="1" thickBot="1">
      <c r="B42" s="219" t="s">
        <v>221</v>
      </c>
      <c r="C42" s="193" t="s">
        <v>239</v>
      </c>
      <c r="D42" s="195" t="s">
        <v>48</v>
      </c>
      <c r="E42" s="192">
        <v>33.200000000000003</v>
      </c>
      <c r="F42" s="193"/>
      <c r="G42" s="194" t="s">
        <v>236</v>
      </c>
      <c r="H42" s="195"/>
      <c r="I42" s="195"/>
      <c r="J42" s="195"/>
      <c r="K42" s="195"/>
      <c r="L42" s="196"/>
      <c r="M42" s="195"/>
      <c r="N42" s="195"/>
      <c r="O42" s="197">
        <v>0.74</v>
      </c>
      <c r="P42" s="198"/>
      <c r="Q42" s="198"/>
      <c r="R42" s="191"/>
      <c r="S42" s="203" t="s">
        <v>390</v>
      </c>
    </row>
    <row r="43" spans="2:19" ht="13.15" hidden="1" thickBot="1">
      <c r="B43" s="220" t="s">
        <v>221</v>
      </c>
      <c r="C43" s="147" t="s">
        <v>255</v>
      </c>
      <c r="D43" s="149" t="s">
        <v>48</v>
      </c>
      <c r="E43" s="146">
        <v>33.200000000000003</v>
      </c>
      <c r="F43" s="147"/>
      <c r="G43" s="148" t="s">
        <v>237</v>
      </c>
      <c r="H43" s="155" t="s">
        <v>146</v>
      </c>
      <c r="I43" s="149"/>
      <c r="J43" s="149"/>
      <c r="K43" s="149"/>
      <c r="L43" s="150"/>
      <c r="M43" s="149"/>
      <c r="N43" s="149"/>
      <c r="O43" s="151">
        <v>0.99</v>
      </c>
      <c r="P43" s="152"/>
      <c r="Q43" s="152"/>
      <c r="R43" s="154" t="s">
        <v>241</v>
      </c>
      <c r="S43" s="206"/>
    </row>
    <row r="44" spans="2:19" ht="13.15" hidden="1" thickBot="1">
      <c r="B44" s="220" t="s">
        <v>221</v>
      </c>
      <c r="C44" s="147" t="s">
        <v>254</v>
      </c>
      <c r="D44" s="149" t="s">
        <v>48</v>
      </c>
      <c r="E44" s="146">
        <v>33.200000000000003</v>
      </c>
      <c r="F44" s="147" t="s">
        <v>166</v>
      </c>
      <c r="G44" s="148"/>
      <c r="H44" s="149"/>
      <c r="I44" s="149"/>
      <c r="J44" s="149"/>
      <c r="K44" s="149"/>
      <c r="L44" s="150"/>
      <c r="M44" s="149">
        <v>901.5</v>
      </c>
      <c r="N44" s="149"/>
      <c r="O44" s="151">
        <v>0.99</v>
      </c>
      <c r="P44" s="152"/>
      <c r="Q44" s="152"/>
      <c r="R44" s="145"/>
      <c r="S44" s="204"/>
    </row>
    <row r="45" spans="2:19" ht="13.15" hidden="1" thickBot="1">
      <c r="B45" s="220" t="s">
        <v>221</v>
      </c>
      <c r="C45" s="147" t="s">
        <v>256</v>
      </c>
      <c r="D45" s="149" t="s">
        <v>48</v>
      </c>
      <c r="E45" s="146">
        <v>33.200000000000003</v>
      </c>
      <c r="F45" s="147" t="s">
        <v>242</v>
      </c>
      <c r="G45" s="148" t="s">
        <v>243</v>
      </c>
      <c r="H45" s="149"/>
      <c r="I45" s="149"/>
      <c r="J45" s="149"/>
      <c r="K45" s="149"/>
      <c r="L45" s="150"/>
      <c r="M45" s="149">
        <v>1132.4000000000001</v>
      </c>
      <c r="N45" s="149">
        <f>M45-M44</f>
        <v>230.90000000000009</v>
      </c>
      <c r="O45" s="151">
        <v>0.06</v>
      </c>
      <c r="P45" s="152">
        <f>(O44-O45)*E45</f>
        <v>30.876000000000001</v>
      </c>
      <c r="Q45" s="152">
        <f>N45/P45</f>
        <v>7.4783002979660607</v>
      </c>
      <c r="R45" s="145" t="s">
        <v>244</v>
      </c>
      <c r="S45" s="204"/>
    </row>
    <row r="46" spans="2:19" ht="13.15" hidden="1" thickBot="1">
      <c r="B46" s="220" t="s">
        <v>221</v>
      </c>
      <c r="C46" s="147" t="s">
        <v>257</v>
      </c>
      <c r="D46" s="149" t="s">
        <v>48</v>
      </c>
      <c r="E46" s="146">
        <v>33.200000000000003</v>
      </c>
      <c r="F46" s="147" t="s">
        <v>245</v>
      </c>
      <c r="G46" s="148" t="s">
        <v>219</v>
      </c>
      <c r="H46" s="149"/>
      <c r="I46" s="149"/>
      <c r="J46" s="149"/>
      <c r="K46" s="149"/>
      <c r="L46" s="150"/>
      <c r="M46" s="149">
        <v>1147.8</v>
      </c>
      <c r="N46" s="149">
        <f>M46-M45</f>
        <v>15.399999999999864</v>
      </c>
      <c r="O46" s="151">
        <v>0.04</v>
      </c>
      <c r="P46" s="152"/>
      <c r="Q46" s="152"/>
      <c r="R46" s="145" t="s">
        <v>251</v>
      </c>
      <c r="S46" s="204"/>
    </row>
    <row r="47" spans="2:19" ht="13.15" hidden="1" thickBot="1">
      <c r="B47" s="220" t="s">
        <v>221</v>
      </c>
      <c r="C47" s="147" t="s">
        <v>257</v>
      </c>
      <c r="D47" s="149" t="s">
        <v>48</v>
      </c>
      <c r="E47" s="146">
        <v>33.200000000000003</v>
      </c>
      <c r="F47" s="147"/>
      <c r="G47" s="148" t="s">
        <v>246</v>
      </c>
      <c r="H47" s="149"/>
      <c r="I47" s="149"/>
      <c r="J47" s="149"/>
      <c r="K47" s="149"/>
      <c r="L47" s="150"/>
      <c r="M47" s="149"/>
      <c r="N47" s="149"/>
      <c r="O47" s="151">
        <v>0.04</v>
      </c>
      <c r="P47" s="152"/>
      <c r="Q47" s="152"/>
      <c r="R47" s="145"/>
      <c r="S47" s="204"/>
    </row>
    <row r="48" spans="2:19" ht="13.15" hidden="1" thickBot="1">
      <c r="B48" s="220" t="s">
        <v>221</v>
      </c>
      <c r="C48" s="147" t="s">
        <v>258</v>
      </c>
      <c r="D48" s="149" t="s">
        <v>48</v>
      </c>
      <c r="E48" s="146">
        <v>33.200000000000003</v>
      </c>
      <c r="F48" s="147"/>
      <c r="G48" s="148" t="s">
        <v>247</v>
      </c>
      <c r="H48" s="149" t="s">
        <v>146</v>
      </c>
      <c r="I48" s="149"/>
      <c r="J48" s="149"/>
      <c r="K48" s="149"/>
      <c r="L48" s="150"/>
      <c r="M48" s="149"/>
      <c r="N48" s="149"/>
      <c r="O48" s="151">
        <v>0.505</v>
      </c>
      <c r="P48" s="152"/>
      <c r="Q48" s="152"/>
      <c r="R48" s="145"/>
      <c r="S48" s="204"/>
    </row>
    <row r="49" spans="2:19" ht="13.15" hidden="1" thickBot="1">
      <c r="B49" s="220" t="s">
        <v>221</v>
      </c>
      <c r="C49" s="147" t="s">
        <v>259</v>
      </c>
      <c r="D49" s="149" t="s">
        <v>48</v>
      </c>
      <c r="E49" s="146">
        <v>33.200000000000003</v>
      </c>
      <c r="F49" s="147" t="s">
        <v>248</v>
      </c>
      <c r="G49" s="148"/>
      <c r="H49" s="149"/>
      <c r="I49" s="149"/>
      <c r="J49" s="149"/>
      <c r="K49" s="149"/>
      <c r="L49" s="150"/>
      <c r="M49" s="149">
        <v>1147.8</v>
      </c>
      <c r="N49" s="149"/>
      <c r="O49" s="151">
        <v>0.505</v>
      </c>
      <c r="P49" s="152"/>
      <c r="Q49" s="152"/>
      <c r="R49" s="145"/>
      <c r="S49" s="204"/>
    </row>
    <row r="50" spans="2:19" ht="13.15" hidden="1" thickBot="1">
      <c r="B50" s="220" t="s">
        <v>260</v>
      </c>
      <c r="C50" s="147" t="s">
        <v>273</v>
      </c>
      <c r="D50" s="149" t="s">
        <v>48</v>
      </c>
      <c r="E50" s="146">
        <v>33.200000000000003</v>
      </c>
      <c r="F50" s="147" t="s">
        <v>249</v>
      </c>
      <c r="G50" s="148" t="s">
        <v>216</v>
      </c>
      <c r="H50" s="149"/>
      <c r="I50" s="149"/>
      <c r="J50" s="149"/>
      <c r="K50" s="149"/>
      <c r="L50" s="150"/>
      <c r="M50" s="149">
        <v>1224.5</v>
      </c>
      <c r="N50" s="149">
        <f>M50-M49</f>
        <v>76.700000000000045</v>
      </c>
      <c r="O50" s="151">
        <v>0.03</v>
      </c>
      <c r="P50" s="152">
        <f>(O49-O50)*E50</f>
        <v>15.770000000000001</v>
      </c>
      <c r="Q50" s="156">
        <f>N50/P50</f>
        <v>4.8636651870640479</v>
      </c>
      <c r="R50" s="145" t="s">
        <v>252</v>
      </c>
      <c r="S50" s="204"/>
    </row>
    <row r="51" spans="2:19" ht="13.15" hidden="1" thickBot="1">
      <c r="B51" s="221" t="s">
        <v>260</v>
      </c>
      <c r="C51" s="174" t="s">
        <v>274</v>
      </c>
      <c r="D51" s="176" t="s">
        <v>48</v>
      </c>
      <c r="E51" s="173">
        <v>33.200000000000003</v>
      </c>
      <c r="F51" s="174" t="s">
        <v>250</v>
      </c>
      <c r="G51" s="175" t="s">
        <v>219</v>
      </c>
      <c r="H51" s="176"/>
      <c r="I51" s="176"/>
      <c r="J51" s="176"/>
      <c r="K51" s="176"/>
      <c r="L51" s="177"/>
      <c r="M51" s="176">
        <v>1226.4000000000001</v>
      </c>
      <c r="N51" s="176">
        <f>M51-M50</f>
        <v>1.9000000000000909</v>
      </c>
      <c r="O51" s="178">
        <v>3.5000000000000003E-2</v>
      </c>
      <c r="P51" s="179"/>
      <c r="Q51" s="179"/>
      <c r="R51" s="172" t="s">
        <v>253</v>
      </c>
      <c r="S51" s="205"/>
    </row>
    <row r="52" spans="2:19" ht="13.5" hidden="1" thickTop="1" thickBot="1">
      <c r="B52" s="219" t="s">
        <v>260</v>
      </c>
      <c r="C52" s="193"/>
      <c r="D52" s="195" t="s">
        <v>48</v>
      </c>
      <c r="E52" s="192">
        <v>33.200000000000003</v>
      </c>
      <c r="F52" s="193" t="s">
        <v>263</v>
      </c>
      <c r="G52" s="194" t="s">
        <v>216</v>
      </c>
      <c r="H52" s="195"/>
      <c r="I52" s="195"/>
      <c r="J52" s="195"/>
      <c r="K52" s="195"/>
      <c r="L52" s="196"/>
      <c r="M52" s="195">
        <v>1226.4000000000001</v>
      </c>
      <c r="N52" s="195"/>
      <c r="O52" s="197"/>
      <c r="P52" s="198"/>
      <c r="Q52" s="198"/>
      <c r="R52" s="191"/>
      <c r="S52" s="203" t="s">
        <v>398</v>
      </c>
    </row>
    <row r="53" spans="2:19" ht="13.15" hidden="1" thickBot="1">
      <c r="B53" s="220" t="s">
        <v>260</v>
      </c>
      <c r="C53" s="147"/>
      <c r="D53" s="149" t="s">
        <v>48</v>
      </c>
      <c r="E53" s="146">
        <v>33.200000000000003</v>
      </c>
      <c r="F53" s="147" t="s">
        <v>263</v>
      </c>
      <c r="G53" s="148" t="s">
        <v>264</v>
      </c>
      <c r="H53" s="149"/>
      <c r="I53" s="149"/>
      <c r="J53" s="149"/>
      <c r="K53" s="149"/>
      <c r="L53" s="150"/>
      <c r="M53" s="149">
        <v>1227.2</v>
      </c>
      <c r="N53" s="149">
        <f>M53-M52</f>
        <v>0.79999999999995453</v>
      </c>
      <c r="O53" s="151">
        <v>0.04</v>
      </c>
      <c r="P53" s="152"/>
      <c r="Q53" s="152"/>
      <c r="R53" s="145" t="s">
        <v>265</v>
      </c>
      <c r="S53" s="204"/>
    </row>
    <row r="54" spans="2:19" ht="13.15" hidden="1" thickBot="1">
      <c r="B54" s="220" t="s">
        <v>260</v>
      </c>
      <c r="C54" s="147" t="s">
        <v>275</v>
      </c>
      <c r="D54" s="149" t="s">
        <v>48</v>
      </c>
      <c r="E54" s="146">
        <v>33.200000000000003</v>
      </c>
      <c r="F54" s="147"/>
      <c r="G54" s="148" t="s">
        <v>266</v>
      </c>
      <c r="H54" s="149"/>
      <c r="I54" s="149"/>
      <c r="J54" s="149"/>
      <c r="K54" s="149"/>
      <c r="L54" s="150"/>
      <c r="M54" s="149"/>
      <c r="N54" s="149"/>
      <c r="O54" s="151">
        <v>0.04</v>
      </c>
      <c r="P54" s="152"/>
      <c r="Q54" s="152"/>
      <c r="R54" s="145"/>
      <c r="S54" s="204"/>
    </row>
    <row r="55" spans="2:19" ht="13.15" hidden="1" thickBot="1">
      <c r="B55" s="220" t="s">
        <v>260</v>
      </c>
      <c r="C55" s="147" t="s">
        <v>277</v>
      </c>
      <c r="D55" s="149" t="s">
        <v>48</v>
      </c>
      <c r="E55" s="146">
        <v>33.200000000000003</v>
      </c>
      <c r="F55" s="147"/>
      <c r="G55" s="148" t="s">
        <v>267</v>
      </c>
      <c r="H55" s="149" t="s">
        <v>146</v>
      </c>
      <c r="I55" s="149"/>
      <c r="J55" s="149"/>
      <c r="K55" s="149"/>
      <c r="L55" s="150"/>
      <c r="M55" s="149"/>
      <c r="N55" s="149"/>
      <c r="O55" s="157">
        <v>0.16</v>
      </c>
      <c r="P55" s="152"/>
      <c r="Q55" s="152"/>
      <c r="R55" s="158" t="s">
        <v>268</v>
      </c>
      <c r="S55" s="204"/>
    </row>
    <row r="56" spans="2:19" ht="13.15" hidden="1" thickBot="1">
      <c r="B56" s="220" t="s">
        <v>260</v>
      </c>
      <c r="C56" s="147" t="s">
        <v>276</v>
      </c>
      <c r="D56" s="149" t="s">
        <v>48</v>
      </c>
      <c r="E56" s="146">
        <v>33.200000000000003</v>
      </c>
      <c r="F56" s="147"/>
      <c r="G56" s="148" t="s">
        <v>269</v>
      </c>
      <c r="H56" s="149"/>
      <c r="I56" s="149"/>
      <c r="J56" s="149"/>
      <c r="K56" s="149"/>
      <c r="L56" s="150"/>
      <c r="M56" s="149">
        <v>1232.3</v>
      </c>
      <c r="N56" s="149"/>
      <c r="O56" s="151">
        <v>0.14000000000000001</v>
      </c>
      <c r="P56" s="152"/>
      <c r="Q56" s="152"/>
      <c r="R56" s="145" t="s">
        <v>270</v>
      </c>
      <c r="S56" s="204"/>
    </row>
    <row r="57" spans="2:19" ht="13.15" hidden="1" thickBot="1">
      <c r="B57" s="220" t="s">
        <v>260</v>
      </c>
      <c r="C57" s="147" t="s">
        <v>279</v>
      </c>
      <c r="D57" s="149" t="s">
        <v>48</v>
      </c>
      <c r="E57" s="146">
        <v>33.200000000000003</v>
      </c>
      <c r="F57" s="147"/>
      <c r="G57" s="148" t="s">
        <v>278</v>
      </c>
      <c r="H57" s="149" t="s">
        <v>146</v>
      </c>
      <c r="I57" s="149"/>
      <c r="J57" s="149"/>
      <c r="K57" s="149"/>
      <c r="L57" s="150"/>
      <c r="M57" s="149"/>
      <c r="N57" s="149"/>
      <c r="O57" s="151">
        <v>0.70499999999999996</v>
      </c>
      <c r="P57" s="152"/>
      <c r="Q57" s="152"/>
      <c r="R57" s="145"/>
      <c r="S57" s="204"/>
    </row>
    <row r="58" spans="2:19" ht="13.15" hidden="1" thickBot="1">
      <c r="B58" s="220" t="s">
        <v>260</v>
      </c>
      <c r="C58" s="147" t="s">
        <v>279</v>
      </c>
      <c r="D58" s="149" t="s">
        <v>48</v>
      </c>
      <c r="E58" s="146">
        <v>33.200000000000003</v>
      </c>
      <c r="F58" s="147" t="s">
        <v>261</v>
      </c>
      <c r="G58" s="148"/>
      <c r="H58" s="149"/>
      <c r="I58" s="149"/>
      <c r="J58" s="149"/>
      <c r="K58" s="149"/>
      <c r="L58" s="150"/>
      <c r="M58" s="149">
        <v>1232.3</v>
      </c>
      <c r="N58" s="149"/>
      <c r="O58" s="151">
        <v>0.70499999999999996</v>
      </c>
      <c r="P58" s="152"/>
      <c r="Q58" s="152"/>
      <c r="R58" s="145"/>
      <c r="S58" s="204"/>
    </row>
    <row r="59" spans="2:19" ht="13.15" hidden="1" thickBot="1">
      <c r="B59" s="220" t="s">
        <v>260</v>
      </c>
      <c r="C59" s="147" t="s">
        <v>282</v>
      </c>
      <c r="D59" s="149" t="s">
        <v>48</v>
      </c>
      <c r="E59" s="146">
        <v>33.200000000000003</v>
      </c>
      <c r="F59" s="147" t="s">
        <v>281</v>
      </c>
      <c r="G59" s="148"/>
      <c r="H59" s="149"/>
      <c r="I59" s="149"/>
      <c r="J59" s="149"/>
      <c r="K59" s="149"/>
      <c r="L59" s="150"/>
      <c r="M59" s="149">
        <v>1299.4000000000001</v>
      </c>
      <c r="N59" s="149">
        <f>M59-M58</f>
        <v>67.100000000000136</v>
      </c>
      <c r="O59" s="151">
        <v>0.39500000000000002</v>
      </c>
      <c r="P59" s="152">
        <f>(O58-O59)*E59</f>
        <v>10.292</v>
      </c>
      <c r="Q59" s="152">
        <f>N59/P59</f>
        <v>6.5196268946754898</v>
      </c>
      <c r="R59" s="145"/>
      <c r="S59" s="204"/>
    </row>
    <row r="60" spans="2:19" ht="13.15" hidden="1" thickBot="1">
      <c r="B60" s="220" t="s">
        <v>260</v>
      </c>
      <c r="C60" s="147" t="s">
        <v>282</v>
      </c>
      <c r="D60" s="149" t="s">
        <v>48</v>
      </c>
      <c r="E60" s="146">
        <v>33.200000000000003</v>
      </c>
      <c r="F60" s="147"/>
      <c r="G60" s="148" t="s">
        <v>280</v>
      </c>
      <c r="H60" s="149"/>
      <c r="I60" s="149"/>
      <c r="J60" s="149"/>
      <c r="K60" s="149"/>
      <c r="L60" s="150"/>
      <c r="M60" s="149"/>
      <c r="N60" s="149"/>
      <c r="O60" s="151">
        <v>0.39500000000000002</v>
      </c>
      <c r="P60" s="152"/>
      <c r="Q60" s="152"/>
      <c r="R60" s="145"/>
      <c r="S60" s="204"/>
    </row>
    <row r="61" spans="2:19" ht="13.15" hidden="1" thickBot="1">
      <c r="B61" s="220" t="s">
        <v>260</v>
      </c>
      <c r="C61" s="147" t="s">
        <v>285</v>
      </c>
      <c r="D61" s="149" t="s">
        <v>431</v>
      </c>
      <c r="E61" s="146">
        <v>33.200000000000003</v>
      </c>
      <c r="F61" s="147"/>
      <c r="G61" s="148" t="s">
        <v>283</v>
      </c>
      <c r="H61" s="149" t="s">
        <v>146</v>
      </c>
      <c r="I61" s="149"/>
      <c r="J61" s="149"/>
      <c r="K61" s="149"/>
      <c r="L61" s="150"/>
      <c r="M61" s="149"/>
      <c r="N61" s="149"/>
      <c r="O61" s="151">
        <v>0.94</v>
      </c>
      <c r="P61" s="152"/>
      <c r="Q61" s="152"/>
      <c r="R61" s="145"/>
      <c r="S61" s="204"/>
    </row>
    <row r="62" spans="2:19" ht="13.15" hidden="1" thickBot="1">
      <c r="B62" s="220" t="s">
        <v>260</v>
      </c>
      <c r="C62" s="147" t="s">
        <v>286</v>
      </c>
      <c r="D62" s="149" t="s">
        <v>48</v>
      </c>
      <c r="E62" s="146">
        <v>33.200000000000003</v>
      </c>
      <c r="F62" s="147"/>
      <c r="G62" s="148" t="s">
        <v>284</v>
      </c>
      <c r="H62" s="149" t="s">
        <v>146</v>
      </c>
      <c r="I62" s="149"/>
      <c r="J62" s="149"/>
      <c r="K62" s="149"/>
      <c r="L62" s="150"/>
      <c r="M62" s="149"/>
      <c r="N62" s="149"/>
      <c r="O62" s="151">
        <v>0.995</v>
      </c>
      <c r="P62" s="152"/>
      <c r="Q62" s="152"/>
      <c r="R62" s="145"/>
      <c r="S62" s="204"/>
    </row>
    <row r="63" spans="2:19" ht="13.15" hidden="1" thickBot="1">
      <c r="B63" s="220" t="s">
        <v>260</v>
      </c>
      <c r="C63" s="147" t="s">
        <v>286</v>
      </c>
      <c r="D63" s="149" t="s">
        <v>48</v>
      </c>
      <c r="E63" s="146">
        <v>33.200000000000003</v>
      </c>
      <c r="F63" s="147" t="s">
        <v>287</v>
      </c>
      <c r="G63" s="148"/>
      <c r="H63" s="149"/>
      <c r="I63" s="149"/>
      <c r="J63" s="149"/>
      <c r="K63" s="149"/>
      <c r="L63" s="150"/>
      <c r="M63" s="149">
        <v>1299.4000000000001</v>
      </c>
      <c r="N63" s="149"/>
      <c r="O63" s="151">
        <v>0.995</v>
      </c>
      <c r="P63" s="152"/>
      <c r="Q63" s="152"/>
      <c r="R63" s="145"/>
      <c r="S63" s="204"/>
    </row>
    <row r="64" spans="2:19" ht="13.15" hidden="1" thickBot="1">
      <c r="B64" s="220" t="s">
        <v>260</v>
      </c>
      <c r="C64" s="147"/>
      <c r="D64" s="149" t="s">
        <v>48</v>
      </c>
      <c r="E64" s="146">
        <v>33.200000000000003</v>
      </c>
      <c r="F64" s="147" t="s">
        <v>290</v>
      </c>
      <c r="G64" s="148" t="s">
        <v>235</v>
      </c>
      <c r="H64" s="149"/>
      <c r="I64" s="149"/>
      <c r="J64" s="149"/>
      <c r="K64" s="149"/>
      <c r="L64" s="150"/>
      <c r="M64" s="149"/>
      <c r="N64" s="149"/>
      <c r="O64" s="151"/>
      <c r="P64" s="152"/>
      <c r="Q64" s="152"/>
      <c r="R64" s="332" t="s">
        <v>317</v>
      </c>
      <c r="S64" s="333"/>
    </row>
    <row r="65" spans="2:19" ht="13.15" hidden="1" thickBot="1">
      <c r="B65" s="220" t="s">
        <v>300</v>
      </c>
      <c r="C65" s="147" t="s">
        <v>299</v>
      </c>
      <c r="D65" s="149" t="s">
        <v>48</v>
      </c>
      <c r="E65" s="146">
        <v>33.200000000000003</v>
      </c>
      <c r="F65" s="147" t="s">
        <v>292</v>
      </c>
      <c r="G65" s="148" t="s">
        <v>293</v>
      </c>
      <c r="H65" s="149"/>
      <c r="I65" s="149"/>
      <c r="J65" s="149"/>
      <c r="K65" s="149"/>
      <c r="L65" s="150"/>
      <c r="M65" s="149">
        <v>1565.8</v>
      </c>
      <c r="N65" s="149">
        <f>M65-M63</f>
        <v>266.39999999999986</v>
      </c>
      <c r="O65" s="151">
        <v>6.5000000000000002E-2</v>
      </c>
      <c r="P65" s="152">
        <f>(O63-O65)*E65</f>
        <v>30.876000000000001</v>
      </c>
      <c r="Q65" s="152">
        <f>N65/P65</f>
        <v>8.6280606296152307</v>
      </c>
      <c r="R65" s="145"/>
      <c r="S65" s="204"/>
    </row>
    <row r="66" spans="2:19" ht="13.15" hidden="1" thickBot="1">
      <c r="B66" s="220" t="s">
        <v>300</v>
      </c>
      <c r="C66" s="147" t="s">
        <v>301</v>
      </c>
      <c r="D66" s="149" t="s">
        <v>48</v>
      </c>
      <c r="E66" s="146">
        <v>33.200000000000003</v>
      </c>
      <c r="F66" s="147" t="s">
        <v>59</v>
      </c>
      <c r="G66" s="148" t="s">
        <v>294</v>
      </c>
      <c r="H66" s="149"/>
      <c r="I66" s="149"/>
      <c r="J66" s="149"/>
      <c r="K66" s="149"/>
      <c r="L66" s="150"/>
      <c r="M66" s="149">
        <v>1575.8</v>
      </c>
      <c r="N66" s="149">
        <f>M66-M65</f>
        <v>10</v>
      </c>
      <c r="O66" s="151">
        <v>0.06</v>
      </c>
      <c r="P66" s="152"/>
      <c r="Q66" s="152"/>
      <c r="R66" s="145"/>
      <c r="S66" s="204"/>
    </row>
    <row r="67" spans="2:19" ht="13.15" hidden="1" thickBot="1">
      <c r="B67" s="220" t="s">
        <v>300</v>
      </c>
      <c r="C67" s="147" t="s">
        <v>301</v>
      </c>
      <c r="D67" s="149" t="s">
        <v>48</v>
      </c>
      <c r="E67" s="146">
        <v>33.200000000000003</v>
      </c>
      <c r="F67" s="147"/>
      <c r="G67" s="148" t="s">
        <v>61</v>
      </c>
      <c r="H67" s="149">
        <v>0</v>
      </c>
      <c r="I67" s="149"/>
      <c r="J67" s="149"/>
      <c r="K67" s="149"/>
      <c r="L67" s="150"/>
      <c r="M67" s="149"/>
      <c r="N67" s="149"/>
      <c r="O67" s="151">
        <v>0.06</v>
      </c>
      <c r="P67" s="152"/>
      <c r="Q67" s="152"/>
      <c r="R67" s="145"/>
      <c r="S67" s="204"/>
    </row>
    <row r="68" spans="2:19" ht="13.15" hidden="1" thickBot="1">
      <c r="B68" s="221" t="s">
        <v>300</v>
      </c>
      <c r="C68" s="174" t="s">
        <v>303</v>
      </c>
      <c r="D68" s="176" t="s">
        <v>48</v>
      </c>
      <c r="E68" s="173">
        <v>33.200000000000003</v>
      </c>
      <c r="F68" s="174"/>
      <c r="G68" s="175" t="s">
        <v>296</v>
      </c>
      <c r="H68" s="176">
        <v>22.9</v>
      </c>
      <c r="I68" s="176">
        <f>H68-H67</f>
        <v>22.9</v>
      </c>
      <c r="J68" s="176">
        <f>(O68-O67)*E68</f>
        <v>24.568000000000001</v>
      </c>
      <c r="K68" s="176">
        <f>I68-J68</f>
        <v>-1.6680000000000028</v>
      </c>
      <c r="L68" s="174" t="s">
        <v>399</v>
      </c>
      <c r="M68" s="176"/>
      <c r="N68" s="176"/>
      <c r="O68" s="178">
        <v>0.8</v>
      </c>
      <c r="P68" s="179"/>
      <c r="Q68" s="179"/>
      <c r="R68" s="172"/>
      <c r="S68" s="205"/>
    </row>
    <row r="69" spans="2:19" ht="13.5" hidden="1" thickTop="1" thickBot="1">
      <c r="B69" s="219" t="s">
        <v>14</v>
      </c>
      <c r="C69" s="193" t="s">
        <v>114</v>
      </c>
      <c r="D69" s="195" t="s">
        <v>48</v>
      </c>
      <c r="E69" s="192">
        <v>33.200000000000003</v>
      </c>
      <c r="F69" s="193" t="s">
        <v>57</v>
      </c>
      <c r="G69" s="194"/>
      <c r="H69" s="195"/>
      <c r="I69" s="195"/>
      <c r="J69" s="195"/>
      <c r="K69" s="195"/>
      <c r="L69" s="196"/>
      <c r="M69" s="195">
        <v>1579.2</v>
      </c>
      <c r="N69" s="195"/>
      <c r="O69" s="197">
        <v>0.78</v>
      </c>
      <c r="P69" s="198"/>
      <c r="Q69" s="198"/>
      <c r="R69" s="191"/>
      <c r="S69" s="203" t="s">
        <v>136</v>
      </c>
    </row>
    <row r="70" spans="2:19" ht="13.15" hidden="1" thickBot="1">
      <c r="B70" s="220" t="s">
        <v>14</v>
      </c>
      <c r="C70" s="147" t="s">
        <v>115</v>
      </c>
      <c r="D70" s="149" t="s">
        <v>48</v>
      </c>
      <c r="E70" s="146">
        <v>33.200000000000003</v>
      </c>
      <c r="F70" s="147" t="s">
        <v>55</v>
      </c>
      <c r="G70" s="148"/>
      <c r="H70" s="149"/>
      <c r="I70" s="149"/>
      <c r="J70" s="149"/>
      <c r="K70" s="149"/>
      <c r="L70" s="150"/>
      <c r="M70" s="149">
        <v>1647.4</v>
      </c>
      <c r="N70" s="149">
        <f>M70-M69</f>
        <v>68.200000000000045</v>
      </c>
      <c r="O70" s="151">
        <v>0.55000000000000004</v>
      </c>
      <c r="P70" s="152">
        <f>(O69-O70)*E70</f>
        <v>7.6360000000000001</v>
      </c>
      <c r="Q70" s="152">
        <f>N70/P70</f>
        <v>8.9313776846516557</v>
      </c>
      <c r="R70" s="145" t="s">
        <v>69</v>
      </c>
      <c r="S70" s="204"/>
    </row>
    <row r="71" spans="2:19" ht="13.15" hidden="1" thickBot="1">
      <c r="B71" s="220" t="s">
        <v>14</v>
      </c>
      <c r="C71" s="147" t="s">
        <v>15</v>
      </c>
      <c r="D71" s="149" t="s">
        <v>48</v>
      </c>
      <c r="E71" s="146">
        <v>33.200000000000003</v>
      </c>
      <c r="F71" s="147"/>
      <c r="G71" s="148" t="s">
        <v>304</v>
      </c>
      <c r="H71" s="149">
        <v>60.35</v>
      </c>
      <c r="I71" s="149"/>
      <c r="J71" s="149"/>
      <c r="K71" s="149"/>
      <c r="L71" s="150"/>
      <c r="M71" s="149"/>
      <c r="N71" s="149"/>
      <c r="O71" s="151">
        <v>0.06</v>
      </c>
      <c r="P71" s="152"/>
      <c r="Q71" s="152"/>
      <c r="R71" s="145"/>
      <c r="S71" s="204"/>
    </row>
    <row r="72" spans="2:19" ht="13.15" hidden="1" thickBot="1">
      <c r="B72" s="220" t="s">
        <v>16</v>
      </c>
      <c r="C72" s="222" t="s">
        <v>17</v>
      </c>
      <c r="D72" s="149" t="s">
        <v>48</v>
      </c>
      <c r="E72" s="146">
        <v>33.200000000000003</v>
      </c>
      <c r="F72" s="147"/>
      <c r="G72" s="148" t="s">
        <v>306</v>
      </c>
      <c r="H72" s="149">
        <v>91.85</v>
      </c>
      <c r="I72" s="149">
        <f>H72-H71</f>
        <v>31.499999999999993</v>
      </c>
      <c r="J72" s="149">
        <f>(O72-O71)*E72</f>
        <v>31.208000000000002</v>
      </c>
      <c r="K72" s="149">
        <f>I72-J72</f>
        <v>0.29199999999999093</v>
      </c>
      <c r="L72" s="159">
        <f>C72+24-C71</f>
        <v>23.638194444444444</v>
      </c>
      <c r="M72" s="149"/>
      <c r="N72" s="149"/>
      <c r="O72" s="151">
        <v>1</v>
      </c>
      <c r="P72" s="152"/>
      <c r="Q72" s="152"/>
      <c r="R72" s="158" t="s">
        <v>151</v>
      </c>
      <c r="S72" s="204"/>
    </row>
    <row r="73" spans="2:19" ht="13.15" hidden="1" thickBot="1">
      <c r="B73" s="220" t="s">
        <v>16</v>
      </c>
      <c r="C73" s="147" t="s">
        <v>119</v>
      </c>
      <c r="D73" s="149" t="s">
        <v>48</v>
      </c>
      <c r="E73" s="146">
        <v>33.200000000000003</v>
      </c>
      <c r="F73" s="147" t="s">
        <v>58</v>
      </c>
      <c r="G73" s="148"/>
      <c r="H73" s="149"/>
      <c r="I73" s="149"/>
      <c r="J73" s="149"/>
      <c r="K73" s="149"/>
      <c r="L73" s="150"/>
      <c r="M73" s="149">
        <v>1726.9</v>
      </c>
      <c r="N73" s="149"/>
      <c r="O73" s="151">
        <v>1</v>
      </c>
      <c r="P73" s="152"/>
      <c r="Q73" s="152"/>
      <c r="R73" s="145"/>
      <c r="S73" s="204"/>
    </row>
    <row r="74" spans="2:19" ht="13.15" hidden="1" thickBot="1">
      <c r="B74" s="223" t="s">
        <v>16</v>
      </c>
      <c r="C74" s="182" t="s">
        <v>120</v>
      </c>
      <c r="D74" s="176" t="s">
        <v>48</v>
      </c>
      <c r="E74" s="181">
        <v>33.200000000000003</v>
      </c>
      <c r="F74" s="182" t="s">
        <v>59</v>
      </c>
      <c r="G74" s="183"/>
      <c r="H74" s="184"/>
      <c r="I74" s="184"/>
      <c r="J74" s="184"/>
      <c r="K74" s="184"/>
      <c r="L74" s="185"/>
      <c r="M74" s="184">
        <v>1826.6</v>
      </c>
      <c r="N74" s="184">
        <f>M74-M73</f>
        <v>99.699999999999818</v>
      </c>
      <c r="O74" s="186">
        <v>0.55000000000000004</v>
      </c>
      <c r="P74" s="187">
        <f>(O73-O74)*E74</f>
        <v>14.94</v>
      </c>
      <c r="Q74" s="187">
        <f>N74/P74</f>
        <v>6.6733601070950348</v>
      </c>
      <c r="R74" s="188" t="s">
        <v>153</v>
      </c>
      <c r="S74" s="207"/>
    </row>
    <row r="75" spans="2:19" ht="13.5" hidden="1" thickTop="1" thickBot="1">
      <c r="B75" s="219" t="s">
        <v>123</v>
      </c>
      <c r="C75" s="193" t="s">
        <v>124</v>
      </c>
      <c r="D75" s="195" t="s">
        <v>50</v>
      </c>
      <c r="E75" s="192">
        <v>30</v>
      </c>
      <c r="F75" s="193" t="s">
        <v>57</v>
      </c>
      <c r="G75" s="194"/>
      <c r="H75" s="195"/>
      <c r="I75" s="195"/>
      <c r="J75" s="195"/>
      <c r="K75" s="195"/>
      <c r="L75" s="196"/>
      <c r="M75" s="195">
        <v>0</v>
      </c>
      <c r="N75" s="195"/>
      <c r="O75" s="197">
        <v>0.97</v>
      </c>
      <c r="P75" s="198"/>
      <c r="Q75" s="198"/>
      <c r="R75" s="191"/>
      <c r="S75" s="203" t="s">
        <v>135</v>
      </c>
    </row>
    <row r="76" spans="2:19" ht="13.15" hidden="1" thickBot="1">
      <c r="B76" s="220" t="s">
        <v>123</v>
      </c>
      <c r="C76" s="147" t="s">
        <v>125</v>
      </c>
      <c r="D76" s="149" t="s">
        <v>126</v>
      </c>
      <c r="E76" s="146">
        <v>30</v>
      </c>
      <c r="F76" s="147" t="s">
        <v>55</v>
      </c>
      <c r="G76" s="148"/>
      <c r="H76" s="149"/>
      <c r="I76" s="149"/>
      <c r="J76" s="149"/>
      <c r="K76" s="149"/>
      <c r="L76" s="150"/>
      <c r="M76" s="149">
        <v>70.099999999999994</v>
      </c>
      <c r="N76" s="149">
        <f>M76-M75</f>
        <v>70.099999999999994</v>
      </c>
      <c r="O76" s="151">
        <v>0.61</v>
      </c>
      <c r="P76" s="152">
        <f>(O75-O76)*(E76-0)</f>
        <v>10.799999999999999</v>
      </c>
      <c r="Q76" s="156">
        <f>N76/P76</f>
        <v>6.4907407407407405</v>
      </c>
      <c r="R76" s="332" t="s">
        <v>179</v>
      </c>
      <c r="S76" s="333"/>
    </row>
    <row r="77" spans="2:19" ht="13.15" hidden="1" thickBot="1">
      <c r="B77" s="220" t="s">
        <v>123</v>
      </c>
      <c r="C77" s="147" t="s">
        <v>20</v>
      </c>
      <c r="D77" s="149" t="s">
        <v>50</v>
      </c>
      <c r="E77" s="146">
        <v>30</v>
      </c>
      <c r="F77" s="147"/>
      <c r="G77" s="148" t="s">
        <v>304</v>
      </c>
      <c r="H77" s="149">
        <v>91.85</v>
      </c>
      <c r="I77" s="149"/>
      <c r="J77" s="149"/>
      <c r="K77" s="149"/>
      <c r="L77" s="150"/>
      <c r="M77" s="149"/>
      <c r="N77" s="149"/>
      <c r="O77" s="151">
        <v>0.61</v>
      </c>
      <c r="P77" s="152"/>
      <c r="Q77" s="152"/>
      <c r="R77" s="145"/>
      <c r="S77" s="204"/>
    </row>
    <row r="78" spans="2:19" ht="13.15" hidden="1" thickBot="1">
      <c r="B78" s="220" t="s">
        <v>19</v>
      </c>
      <c r="C78" s="222" t="s">
        <v>21</v>
      </c>
      <c r="D78" s="149" t="s">
        <v>50</v>
      </c>
      <c r="E78" s="146">
        <v>30</v>
      </c>
      <c r="F78" s="147"/>
      <c r="G78" s="148" t="s">
        <v>306</v>
      </c>
      <c r="H78" s="149">
        <v>104.4</v>
      </c>
      <c r="I78" s="149">
        <f>H78-H77</f>
        <v>12.550000000000011</v>
      </c>
      <c r="J78" s="149">
        <f>(O78-O77)*E78</f>
        <v>11.700000000000001</v>
      </c>
      <c r="K78" s="149">
        <f>I78-J78</f>
        <v>0.8500000000000103</v>
      </c>
      <c r="L78" s="159">
        <f>C78+24-C77</f>
        <v>24.279166666666669</v>
      </c>
      <c r="M78" s="149"/>
      <c r="N78" s="149"/>
      <c r="O78" s="151">
        <v>1</v>
      </c>
      <c r="P78" s="152"/>
      <c r="Q78" s="152"/>
      <c r="R78" s="158" t="s">
        <v>151</v>
      </c>
      <c r="S78" s="204"/>
    </row>
    <row r="79" spans="2:19" ht="13.15" hidden="1" thickBot="1">
      <c r="B79" s="220" t="s">
        <v>19</v>
      </c>
      <c r="C79" s="147" t="s">
        <v>131</v>
      </c>
      <c r="D79" s="149" t="s">
        <v>50</v>
      </c>
      <c r="E79" s="146">
        <v>30</v>
      </c>
      <c r="F79" s="147" t="s">
        <v>58</v>
      </c>
      <c r="G79" s="148"/>
      <c r="H79" s="149"/>
      <c r="I79" s="149"/>
      <c r="J79" s="149"/>
      <c r="K79" s="149"/>
      <c r="L79" s="150"/>
      <c r="M79" s="149">
        <v>70.099999999999994</v>
      </c>
      <c r="N79" s="149"/>
      <c r="O79" s="151">
        <v>1</v>
      </c>
      <c r="P79" s="152"/>
      <c r="Q79" s="152"/>
      <c r="R79" s="145"/>
      <c r="S79" s="204"/>
    </row>
    <row r="80" spans="2:19" ht="13.15" hidden="1" thickBot="1">
      <c r="B80" s="220" t="s">
        <v>19</v>
      </c>
      <c r="C80" s="147" t="s">
        <v>132</v>
      </c>
      <c r="D80" s="149" t="s">
        <v>50</v>
      </c>
      <c r="E80" s="146">
        <v>30</v>
      </c>
      <c r="F80" s="147" t="s">
        <v>59</v>
      </c>
      <c r="G80" s="148"/>
      <c r="H80" s="149"/>
      <c r="I80" s="149"/>
      <c r="J80" s="149"/>
      <c r="K80" s="149"/>
      <c r="L80" s="150"/>
      <c r="M80" s="149">
        <v>139.69999999999999</v>
      </c>
      <c r="N80" s="149">
        <f>M80-M79</f>
        <v>69.599999999999994</v>
      </c>
      <c r="O80" s="151">
        <v>0.7</v>
      </c>
      <c r="P80" s="152">
        <f>(O79-O80)*(E80-0)</f>
        <v>9.0000000000000018</v>
      </c>
      <c r="Q80" s="152">
        <f>N80/P80</f>
        <v>7.7333333333333316</v>
      </c>
      <c r="R80" s="145" t="s">
        <v>69</v>
      </c>
      <c r="S80" s="204"/>
    </row>
    <row r="81" spans="2:19" ht="13.15" hidden="1" thickBot="1">
      <c r="B81" s="220" t="s">
        <v>19</v>
      </c>
      <c r="C81" s="147" t="s">
        <v>133</v>
      </c>
      <c r="D81" s="149" t="s">
        <v>50</v>
      </c>
      <c r="E81" s="146">
        <v>30</v>
      </c>
      <c r="F81" s="147"/>
      <c r="G81" s="148" t="s">
        <v>61</v>
      </c>
      <c r="H81" s="149">
        <v>0</v>
      </c>
      <c r="I81" s="149"/>
      <c r="J81" s="149"/>
      <c r="K81" s="149"/>
      <c r="L81" s="150"/>
      <c r="M81" s="149"/>
      <c r="N81" s="149"/>
      <c r="O81" s="151">
        <v>0.7</v>
      </c>
      <c r="P81" s="152"/>
      <c r="Q81" s="152"/>
      <c r="R81" s="145"/>
      <c r="S81" s="204"/>
    </row>
    <row r="82" spans="2:19" ht="13.15" hidden="1" thickBot="1">
      <c r="B82" s="221" t="s">
        <v>19</v>
      </c>
      <c r="C82" s="174" t="s">
        <v>134</v>
      </c>
      <c r="D82" s="176" t="s">
        <v>50</v>
      </c>
      <c r="E82" s="173">
        <v>30</v>
      </c>
      <c r="F82" s="174"/>
      <c r="G82" s="175" t="s">
        <v>62</v>
      </c>
      <c r="H82" s="176">
        <v>2.2999999999999998</v>
      </c>
      <c r="I82" s="176">
        <f>H82-H81</f>
        <v>2.2999999999999998</v>
      </c>
      <c r="J82" s="176">
        <f>(O82-O81)*E82</f>
        <v>3.0000000000000027</v>
      </c>
      <c r="K82" s="176">
        <f>I82-J82</f>
        <v>-0.70000000000000284</v>
      </c>
      <c r="L82" s="177">
        <f>C82-C81</f>
        <v>2.0833333333333259E-3</v>
      </c>
      <c r="M82" s="176"/>
      <c r="N82" s="176"/>
      <c r="O82" s="178">
        <v>0.8</v>
      </c>
      <c r="P82" s="179"/>
      <c r="Q82" s="179"/>
      <c r="R82" s="172"/>
      <c r="S82" s="205"/>
    </row>
    <row r="83" spans="2:19" ht="13.5" hidden="1" thickTop="1" thickBot="1">
      <c r="B83" s="219" t="s">
        <v>142</v>
      </c>
      <c r="C83" s="193" t="s">
        <v>137</v>
      </c>
      <c r="D83" s="195" t="s">
        <v>126</v>
      </c>
      <c r="E83" s="192">
        <v>30</v>
      </c>
      <c r="F83" s="193" t="s">
        <v>57</v>
      </c>
      <c r="G83" s="194"/>
      <c r="H83" s="195"/>
      <c r="I83" s="195"/>
      <c r="J83" s="195"/>
      <c r="K83" s="195"/>
      <c r="L83" s="196"/>
      <c r="M83" s="195">
        <v>10.199999999999999</v>
      </c>
      <c r="N83" s="195"/>
      <c r="O83" s="197">
        <v>0.68</v>
      </c>
      <c r="P83" s="198"/>
      <c r="Q83" s="198"/>
      <c r="R83" s="191"/>
      <c r="S83" s="203" t="s">
        <v>141</v>
      </c>
    </row>
    <row r="84" spans="2:19" ht="13.15" hidden="1" thickBot="1">
      <c r="B84" s="220" t="s">
        <v>142</v>
      </c>
      <c r="C84" s="147" t="s">
        <v>138</v>
      </c>
      <c r="D84" s="149" t="s">
        <v>126</v>
      </c>
      <c r="E84" s="146">
        <v>30</v>
      </c>
      <c r="F84" s="147" t="s">
        <v>55</v>
      </c>
      <c r="G84" s="148"/>
      <c r="H84" s="149"/>
      <c r="I84" s="149"/>
      <c r="J84" s="149"/>
      <c r="K84" s="149"/>
      <c r="L84" s="150"/>
      <c r="M84" s="149">
        <v>82.5</v>
      </c>
      <c r="N84" s="149">
        <f>M84-M83</f>
        <v>72.3</v>
      </c>
      <c r="O84" s="151">
        <v>0.27</v>
      </c>
      <c r="P84" s="152">
        <f>(O83-O84)*(E84-0)</f>
        <v>12.3</v>
      </c>
      <c r="Q84" s="152">
        <f>N84/P84</f>
        <v>5.8780487804878039</v>
      </c>
      <c r="R84" s="145" t="s">
        <v>69</v>
      </c>
      <c r="S84" s="204"/>
    </row>
    <row r="85" spans="2:19" ht="13.15" hidden="1" thickBot="1">
      <c r="B85" s="220" t="s">
        <v>142</v>
      </c>
      <c r="C85" s="147" t="s">
        <v>22</v>
      </c>
      <c r="D85" s="149" t="s">
        <v>126</v>
      </c>
      <c r="E85" s="146">
        <v>30</v>
      </c>
      <c r="F85" s="147"/>
      <c r="G85" s="148" t="s">
        <v>304</v>
      </c>
      <c r="H85" s="149">
        <v>104.4</v>
      </c>
      <c r="I85" s="149"/>
      <c r="J85" s="149"/>
      <c r="K85" s="149"/>
      <c r="L85" s="150"/>
      <c r="M85" s="149"/>
      <c r="N85" s="149"/>
      <c r="O85" s="151">
        <v>0.27</v>
      </c>
      <c r="P85" s="152"/>
      <c r="Q85" s="152"/>
      <c r="R85" s="145"/>
      <c r="S85" s="204"/>
    </row>
    <row r="86" spans="2:19" ht="13.15" hidden="1" thickBot="1">
      <c r="B86" s="220" t="s">
        <v>142</v>
      </c>
      <c r="C86" s="147" t="s">
        <v>23</v>
      </c>
      <c r="D86" s="149" t="s">
        <v>126</v>
      </c>
      <c r="E86" s="146">
        <v>30</v>
      </c>
      <c r="F86" s="147"/>
      <c r="G86" s="148" t="s">
        <v>306</v>
      </c>
      <c r="H86" s="149">
        <v>111.7</v>
      </c>
      <c r="I86" s="149">
        <f>H86-H85</f>
        <v>7.2999999999999972</v>
      </c>
      <c r="J86" s="149">
        <f>(O86-O85)*E86</f>
        <v>9.8999999999999986</v>
      </c>
      <c r="K86" s="153">
        <f>I86-J86</f>
        <v>-2.6000000000000014</v>
      </c>
      <c r="L86" s="150">
        <f>C86+24-C85</f>
        <v>24.111111111111114</v>
      </c>
      <c r="M86" s="149"/>
      <c r="N86" s="149"/>
      <c r="O86" s="151">
        <v>0.6</v>
      </c>
      <c r="P86" s="152"/>
      <c r="Q86" s="152"/>
      <c r="R86" s="158" t="s">
        <v>152</v>
      </c>
      <c r="S86" s="204"/>
    </row>
    <row r="87" spans="2:19" ht="13.15" hidden="1" thickBot="1">
      <c r="B87" s="220" t="s">
        <v>142</v>
      </c>
      <c r="C87" s="147" t="s">
        <v>139</v>
      </c>
      <c r="D87" s="149" t="s">
        <v>126</v>
      </c>
      <c r="E87" s="146">
        <v>30</v>
      </c>
      <c r="F87" s="147" t="s">
        <v>58</v>
      </c>
      <c r="G87" s="148"/>
      <c r="H87" s="149"/>
      <c r="I87" s="149"/>
      <c r="J87" s="149"/>
      <c r="K87" s="149"/>
      <c r="L87" s="150"/>
      <c r="M87" s="149">
        <v>82.5</v>
      </c>
      <c r="N87" s="149"/>
      <c r="O87" s="151">
        <v>0.6</v>
      </c>
      <c r="P87" s="152"/>
      <c r="Q87" s="152"/>
      <c r="R87" s="145"/>
      <c r="S87" s="204"/>
    </row>
    <row r="88" spans="2:19" ht="13.15" hidden="1" thickBot="1">
      <c r="B88" s="221" t="s">
        <v>142</v>
      </c>
      <c r="C88" s="174" t="s">
        <v>140</v>
      </c>
      <c r="D88" s="176" t="s">
        <v>126</v>
      </c>
      <c r="E88" s="173">
        <v>30</v>
      </c>
      <c r="F88" s="174" t="s">
        <v>59</v>
      </c>
      <c r="G88" s="175"/>
      <c r="H88" s="176"/>
      <c r="I88" s="176"/>
      <c r="J88" s="176"/>
      <c r="K88" s="176"/>
      <c r="L88" s="177"/>
      <c r="M88" s="176">
        <v>154.30000000000001</v>
      </c>
      <c r="N88" s="176">
        <f>M88-M87</f>
        <v>71.800000000000011</v>
      </c>
      <c r="O88" s="178">
        <v>0.21</v>
      </c>
      <c r="P88" s="179">
        <f>(O87-O88)*(E88-0)</f>
        <v>11.700000000000001</v>
      </c>
      <c r="Q88" s="179">
        <f>N88/P88</f>
        <v>6.1367521367521372</v>
      </c>
      <c r="R88" s="172" t="s">
        <v>69</v>
      </c>
      <c r="S88" s="205"/>
    </row>
    <row r="89" spans="2:19" ht="13.5" hidden="1" thickTop="1" thickBot="1">
      <c r="B89" s="219" t="s">
        <v>142</v>
      </c>
      <c r="C89" s="193" t="s">
        <v>144</v>
      </c>
      <c r="D89" s="195" t="s">
        <v>126</v>
      </c>
      <c r="E89" s="192">
        <v>30</v>
      </c>
      <c r="F89" s="193"/>
      <c r="G89" s="194" t="s">
        <v>210</v>
      </c>
      <c r="H89" s="195"/>
      <c r="I89" s="195"/>
      <c r="J89" s="195"/>
      <c r="K89" s="195"/>
      <c r="L89" s="196"/>
      <c r="M89" s="195"/>
      <c r="N89" s="195"/>
      <c r="O89" s="197">
        <v>0.97</v>
      </c>
      <c r="P89" s="198"/>
      <c r="Q89" s="198"/>
      <c r="R89" s="191"/>
      <c r="S89" s="203" t="s">
        <v>150</v>
      </c>
    </row>
    <row r="90" spans="2:19" ht="13.15" hidden="1" thickBot="1">
      <c r="B90" s="220" t="s">
        <v>142</v>
      </c>
      <c r="C90" s="147" t="s">
        <v>132</v>
      </c>
      <c r="D90" s="149" t="s">
        <v>126</v>
      </c>
      <c r="E90" s="146">
        <v>30</v>
      </c>
      <c r="F90" s="147"/>
      <c r="G90" s="148" t="s">
        <v>211</v>
      </c>
      <c r="H90" s="155" t="s">
        <v>146</v>
      </c>
      <c r="I90" s="149"/>
      <c r="J90" s="149"/>
      <c r="K90" s="149"/>
      <c r="L90" s="150"/>
      <c r="M90" s="149"/>
      <c r="N90" s="149"/>
      <c r="O90" s="151">
        <v>1</v>
      </c>
      <c r="P90" s="152"/>
      <c r="Q90" s="152"/>
      <c r="R90" s="154" t="s">
        <v>241</v>
      </c>
      <c r="S90" s="204"/>
    </row>
    <row r="91" spans="2:19" ht="13.15" hidden="1" thickBot="1">
      <c r="B91" s="220" t="s">
        <v>156</v>
      </c>
      <c r="C91" s="147" t="s">
        <v>158</v>
      </c>
      <c r="D91" s="149" t="s">
        <v>126</v>
      </c>
      <c r="E91" s="146">
        <v>30</v>
      </c>
      <c r="F91" s="147" t="s">
        <v>57</v>
      </c>
      <c r="G91" s="148"/>
      <c r="H91" s="149"/>
      <c r="I91" s="149"/>
      <c r="J91" s="149"/>
      <c r="K91" s="149"/>
      <c r="L91" s="150"/>
      <c r="M91" s="149">
        <v>154.30000000000001</v>
      </c>
      <c r="N91" s="149"/>
      <c r="O91" s="151">
        <v>1</v>
      </c>
      <c r="P91" s="152"/>
      <c r="Q91" s="152"/>
      <c r="R91" s="145"/>
      <c r="S91" s="204"/>
    </row>
    <row r="92" spans="2:19" ht="13.15" hidden="1" thickBot="1">
      <c r="B92" s="220" t="s">
        <v>156</v>
      </c>
      <c r="C92" s="147" t="s">
        <v>224</v>
      </c>
      <c r="D92" s="149" t="s">
        <v>126</v>
      </c>
      <c r="E92" s="146">
        <v>30</v>
      </c>
      <c r="F92" s="147" t="s">
        <v>147</v>
      </c>
      <c r="G92" s="148"/>
      <c r="H92" s="149"/>
      <c r="I92" s="149"/>
      <c r="J92" s="149"/>
      <c r="K92" s="149"/>
      <c r="L92" s="150"/>
      <c r="M92" s="149">
        <v>300.5</v>
      </c>
      <c r="N92" s="149">
        <f>M92-M91</f>
        <v>146.19999999999999</v>
      </c>
      <c r="O92" s="151">
        <v>0</v>
      </c>
      <c r="P92" s="152">
        <f>(O91-O92)*(E92-0)</f>
        <v>30</v>
      </c>
      <c r="Q92" s="161">
        <f>N92/P92</f>
        <v>4.8733333333333331</v>
      </c>
      <c r="R92" s="145" t="s">
        <v>60</v>
      </c>
      <c r="S92" s="204"/>
    </row>
    <row r="93" spans="2:19" ht="13.15" hidden="1" thickBot="1">
      <c r="B93" s="220" t="s">
        <v>156</v>
      </c>
      <c r="C93" s="147" t="s">
        <v>225</v>
      </c>
      <c r="D93" s="149" t="s">
        <v>126</v>
      </c>
      <c r="E93" s="146">
        <v>30</v>
      </c>
      <c r="F93" s="147"/>
      <c r="G93" s="148" t="s">
        <v>148</v>
      </c>
      <c r="H93" s="149">
        <v>0</v>
      </c>
      <c r="I93" s="149"/>
      <c r="J93" s="149"/>
      <c r="K93" s="149"/>
      <c r="L93" s="150"/>
      <c r="M93" s="149"/>
      <c r="N93" s="149"/>
      <c r="O93" s="151">
        <v>0</v>
      </c>
      <c r="P93" s="152"/>
      <c r="Q93" s="152"/>
      <c r="R93" s="145"/>
      <c r="S93" s="204"/>
    </row>
    <row r="94" spans="2:19" ht="13.15" hidden="1" thickBot="1">
      <c r="B94" s="220" t="s">
        <v>156</v>
      </c>
      <c r="C94" s="147" t="s">
        <v>226</v>
      </c>
      <c r="D94" s="149" t="s">
        <v>126</v>
      </c>
      <c r="E94" s="146">
        <v>30</v>
      </c>
      <c r="F94" s="147"/>
      <c r="G94" s="148" t="s">
        <v>149</v>
      </c>
      <c r="H94" s="149">
        <v>17.8</v>
      </c>
      <c r="I94" s="149">
        <f>H94-H93</f>
        <v>17.8</v>
      </c>
      <c r="J94" s="149">
        <f>(O94-O93)*E94</f>
        <v>24</v>
      </c>
      <c r="K94" s="153">
        <f>I94-J94</f>
        <v>-6.1999999999999993</v>
      </c>
      <c r="L94" s="150">
        <f>C94-C93</f>
        <v>2.0833333333333329E-2</v>
      </c>
      <c r="M94" s="149"/>
      <c r="N94" s="149"/>
      <c r="O94" s="151">
        <v>0.8</v>
      </c>
      <c r="P94" s="152"/>
      <c r="Q94" s="152"/>
      <c r="R94" s="158" t="s">
        <v>152</v>
      </c>
      <c r="S94" s="204"/>
    </row>
    <row r="95" spans="2:19" ht="13.15" hidden="1" thickBot="1">
      <c r="B95" s="220" t="s">
        <v>156</v>
      </c>
      <c r="C95" s="147" t="s">
        <v>227</v>
      </c>
      <c r="D95" s="149" t="s">
        <v>126</v>
      </c>
      <c r="E95" s="146">
        <v>30</v>
      </c>
      <c r="F95" s="147" t="s">
        <v>147</v>
      </c>
      <c r="G95" s="148"/>
      <c r="H95" s="149"/>
      <c r="I95" s="149"/>
      <c r="J95" s="149"/>
      <c r="K95" s="149"/>
      <c r="L95" s="150"/>
      <c r="M95" s="149">
        <v>300.5</v>
      </c>
      <c r="N95" s="149"/>
      <c r="O95" s="151">
        <v>0.8</v>
      </c>
      <c r="P95" s="152"/>
      <c r="Q95" s="152"/>
      <c r="R95" s="145"/>
      <c r="S95" s="204"/>
    </row>
    <row r="96" spans="2:19" ht="13.15" hidden="1" thickBot="1">
      <c r="B96" s="221" t="s">
        <v>156</v>
      </c>
      <c r="C96" s="174" t="s">
        <v>228</v>
      </c>
      <c r="D96" s="176" t="s">
        <v>126</v>
      </c>
      <c r="E96" s="173">
        <v>30</v>
      </c>
      <c r="F96" s="174" t="s">
        <v>167</v>
      </c>
      <c r="G96" s="175"/>
      <c r="H96" s="176"/>
      <c r="I96" s="176"/>
      <c r="J96" s="176"/>
      <c r="K96" s="176"/>
      <c r="L96" s="177"/>
      <c r="M96" s="176">
        <v>413.5</v>
      </c>
      <c r="N96" s="176">
        <f>M96-M95</f>
        <v>113</v>
      </c>
      <c r="O96" s="178">
        <v>0.11</v>
      </c>
      <c r="P96" s="179">
        <f>(O95-O96)*(E96-0)</f>
        <v>20.700000000000003</v>
      </c>
      <c r="Q96" s="189">
        <f>N96/P96</f>
        <v>5.4589371980676322</v>
      </c>
      <c r="R96" s="172" t="s">
        <v>60</v>
      </c>
      <c r="S96" s="205"/>
    </row>
    <row r="97" spans="2:19" ht="13.5" hidden="1" thickTop="1" thickBot="1">
      <c r="B97" s="219" t="s">
        <v>156</v>
      </c>
      <c r="C97" s="193" t="s">
        <v>159</v>
      </c>
      <c r="D97" s="195" t="s">
        <v>126</v>
      </c>
      <c r="E97" s="192">
        <v>30</v>
      </c>
      <c r="F97" s="193"/>
      <c r="G97" s="194" t="s">
        <v>212</v>
      </c>
      <c r="H97" s="195"/>
      <c r="I97" s="195"/>
      <c r="J97" s="195"/>
      <c r="K97" s="195"/>
      <c r="L97" s="196"/>
      <c r="M97" s="195">
        <v>437.2</v>
      </c>
      <c r="N97" s="195"/>
      <c r="O97" s="197">
        <v>7.0000000000000007E-2</v>
      </c>
      <c r="P97" s="198"/>
      <c r="Q97" s="199"/>
      <c r="R97" s="191"/>
      <c r="S97" s="203" t="s">
        <v>170</v>
      </c>
    </row>
    <row r="98" spans="2:19" ht="13.15" hidden="1" thickBot="1">
      <c r="B98" s="220" t="s">
        <v>155</v>
      </c>
      <c r="C98" s="147" t="s">
        <v>163</v>
      </c>
      <c r="D98" s="149" t="s">
        <v>126</v>
      </c>
      <c r="E98" s="146">
        <v>30</v>
      </c>
      <c r="F98" s="147"/>
      <c r="G98" s="148" t="s">
        <v>161</v>
      </c>
      <c r="H98" s="155" t="s">
        <v>146</v>
      </c>
      <c r="I98" s="149"/>
      <c r="J98" s="149"/>
      <c r="K98" s="149"/>
      <c r="L98" s="150"/>
      <c r="M98" s="149"/>
      <c r="N98" s="149"/>
      <c r="O98" s="151">
        <v>0.88</v>
      </c>
      <c r="P98" s="152"/>
      <c r="Q98" s="152"/>
      <c r="R98" s="154" t="s">
        <v>241</v>
      </c>
      <c r="S98" s="204"/>
    </row>
    <row r="99" spans="2:19" ht="13.15" hidden="1" thickBot="1">
      <c r="B99" s="220" t="s">
        <v>155</v>
      </c>
      <c r="C99" s="147" t="s">
        <v>164</v>
      </c>
      <c r="D99" s="149" t="s">
        <v>126</v>
      </c>
      <c r="E99" s="146">
        <v>30</v>
      </c>
      <c r="F99" s="147"/>
      <c r="G99" s="148" t="s">
        <v>162</v>
      </c>
      <c r="H99" s="155" t="s">
        <v>146</v>
      </c>
      <c r="I99" s="149"/>
      <c r="J99" s="149"/>
      <c r="K99" s="149"/>
      <c r="L99" s="150"/>
      <c r="M99" s="149"/>
      <c r="N99" s="149"/>
      <c r="O99" s="151">
        <v>0.97</v>
      </c>
      <c r="P99" s="152"/>
      <c r="Q99" s="152"/>
      <c r="R99" s="154" t="s">
        <v>241</v>
      </c>
      <c r="S99" s="204"/>
    </row>
    <row r="100" spans="2:19" ht="13.15" hidden="1" thickBot="1">
      <c r="B100" s="220" t="s">
        <v>155</v>
      </c>
      <c r="C100" s="147" t="s">
        <v>169</v>
      </c>
      <c r="D100" s="149" t="s">
        <v>126</v>
      </c>
      <c r="E100" s="146">
        <v>30</v>
      </c>
      <c r="F100" s="147" t="s">
        <v>166</v>
      </c>
      <c r="G100" s="148"/>
      <c r="H100" s="149"/>
      <c r="I100" s="149"/>
      <c r="J100" s="149"/>
      <c r="K100" s="149"/>
      <c r="L100" s="150"/>
      <c r="M100" s="149">
        <v>437.2</v>
      </c>
      <c r="N100" s="149"/>
      <c r="O100" s="157">
        <v>0.97</v>
      </c>
      <c r="P100" s="152"/>
      <c r="Q100" s="152"/>
      <c r="R100" s="145" t="s">
        <v>178</v>
      </c>
      <c r="S100" s="204"/>
    </row>
    <row r="101" spans="2:19" ht="13.15" hidden="1" thickBot="1">
      <c r="B101" s="221" t="s">
        <v>155</v>
      </c>
      <c r="C101" s="174" t="s">
        <v>168</v>
      </c>
      <c r="D101" s="176" t="s">
        <v>126</v>
      </c>
      <c r="E101" s="173">
        <v>30</v>
      </c>
      <c r="F101" s="174" t="s">
        <v>165</v>
      </c>
      <c r="G101" s="175"/>
      <c r="H101" s="176"/>
      <c r="I101" s="176"/>
      <c r="J101" s="176"/>
      <c r="K101" s="176"/>
      <c r="L101" s="177"/>
      <c r="M101" s="176">
        <v>656</v>
      </c>
      <c r="N101" s="176">
        <f>M101-M100</f>
        <v>218.8</v>
      </c>
      <c r="O101" s="190">
        <v>0.02</v>
      </c>
      <c r="P101" s="179">
        <f>(O100-O101)*(E101-0)</f>
        <v>28.5</v>
      </c>
      <c r="Q101" s="189">
        <f>N101/P101</f>
        <v>7.6771929824561411</v>
      </c>
      <c r="R101" s="172" t="s">
        <v>177</v>
      </c>
      <c r="S101" s="205"/>
    </row>
    <row r="102" spans="2:19" ht="13.5" hidden="1" thickTop="1" thickBot="1">
      <c r="B102" s="219" t="s">
        <v>172</v>
      </c>
      <c r="C102" s="193" t="s">
        <v>171</v>
      </c>
      <c r="D102" s="195" t="s">
        <v>126</v>
      </c>
      <c r="E102" s="192">
        <v>30</v>
      </c>
      <c r="F102" s="193"/>
      <c r="G102" s="194" t="s">
        <v>213</v>
      </c>
      <c r="H102" s="195"/>
      <c r="I102" s="195"/>
      <c r="J102" s="195"/>
      <c r="K102" s="195"/>
      <c r="L102" s="196"/>
      <c r="M102" s="195">
        <v>662.5</v>
      </c>
      <c r="N102" s="195"/>
      <c r="O102" s="197">
        <v>0</v>
      </c>
      <c r="P102" s="198"/>
      <c r="Q102" s="198"/>
      <c r="R102" s="191"/>
      <c r="S102" s="203" t="s">
        <v>396</v>
      </c>
    </row>
    <row r="103" spans="2:19" ht="13.15" hidden="1" thickBot="1">
      <c r="B103" s="220" t="s">
        <v>172</v>
      </c>
      <c r="C103" s="147" t="s">
        <v>173</v>
      </c>
      <c r="D103" s="149" t="s">
        <v>126</v>
      </c>
      <c r="E103" s="146">
        <v>30</v>
      </c>
      <c r="F103" s="147"/>
      <c r="G103" s="148" t="s">
        <v>214</v>
      </c>
      <c r="H103" s="155" t="s">
        <v>146</v>
      </c>
      <c r="I103" s="149"/>
      <c r="J103" s="149"/>
      <c r="K103" s="149"/>
      <c r="L103" s="150"/>
      <c r="M103" s="149"/>
      <c r="N103" s="149"/>
      <c r="O103" s="151">
        <v>0.72</v>
      </c>
      <c r="P103" s="152"/>
      <c r="Q103" s="152"/>
      <c r="R103" s="145" t="s">
        <v>208</v>
      </c>
      <c r="S103" s="204"/>
    </row>
    <row r="104" spans="2:19" ht="13.15" hidden="1" thickBot="1">
      <c r="B104" s="220" t="s">
        <v>172</v>
      </c>
      <c r="C104" s="147" t="s">
        <v>192</v>
      </c>
      <c r="D104" s="149" t="s">
        <v>126</v>
      </c>
      <c r="E104" s="146">
        <v>30</v>
      </c>
      <c r="F104" s="147"/>
      <c r="G104" s="148" t="s">
        <v>175</v>
      </c>
      <c r="H104" s="155" t="s">
        <v>146</v>
      </c>
      <c r="I104" s="149"/>
      <c r="J104" s="149"/>
      <c r="K104" s="149"/>
      <c r="L104" s="150"/>
      <c r="M104" s="149">
        <v>663.3</v>
      </c>
      <c r="N104" s="149"/>
      <c r="O104" s="151">
        <v>0.72</v>
      </c>
      <c r="P104" s="152"/>
      <c r="Q104" s="152"/>
      <c r="R104" s="154" t="s">
        <v>241</v>
      </c>
      <c r="S104" s="204"/>
    </row>
    <row r="105" spans="2:19" ht="13.15" hidden="1" thickBot="1">
      <c r="B105" s="220" t="s">
        <v>172</v>
      </c>
      <c r="C105" s="147" t="s">
        <v>191</v>
      </c>
      <c r="D105" s="149" t="s">
        <v>126</v>
      </c>
      <c r="E105" s="146">
        <v>30</v>
      </c>
      <c r="F105" s="147"/>
      <c r="G105" s="148" t="s">
        <v>189</v>
      </c>
      <c r="H105" s="149"/>
      <c r="I105" s="149"/>
      <c r="J105" s="149"/>
      <c r="K105" s="149"/>
      <c r="L105" s="150">
        <v>30.020833333333332</v>
      </c>
      <c r="M105" s="149"/>
      <c r="N105" s="149"/>
      <c r="O105" s="151">
        <v>0.97</v>
      </c>
      <c r="P105" s="152"/>
      <c r="Q105" s="152"/>
      <c r="R105" s="145"/>
      <c r="S105" s="204"/>
    </row>
    <row r="106" spans="2:19" ht="13.15" hidden="1" thickBot="1">
      <c r="B106" s="220" t="s">
        <v>172</v>
      </c>
      <c r="C106" s="147" t="s">
        <v>193</v>
      </c>
      <c r="D106" s="149" t="s">
        <v>126</v>
      </c>
      <c r="E106" s="146">
        <v>30</v>
      </c>
      <c r="F106" s="147"/>
      <c r="G106" s="148" t="s">
        <v>190</v>
      </c>
      <c r="H106" s="149"/>
      <c r="I106" s="149"/>
      <c r="J106" s="149"/>
      <c r="K106" s="149"/>
      <c r="L106" s="150">
        <v>1.0208333333333333</v>
      </c>
      <c r="M106" s="149"/>
      <c r="N106" s="149"/>
      <c r="O106" s="151">
        <v>1</v>
      </c>
      <c r="P106" s="152"/>
      <c r="Q106" s="152"/>
      <c r="R106" s="145"/>
      <c r="S106" s="204"/>
    </row>
    <row r="107" spans="2:19" ht="13.15" hidden="1" thickBot="1">
      <c r="B107" s="220" t="s">
        <v>172</v>
      </c>
      <c r="C107" s="147" t="s">
        <v>194</v>
      </c>
      <c r="D107" s="149" t="s">
        <v>126</v>
      </c>
      <c r="E107" s="146">
        <v>30</v>
      </c>
      <c r="F107" s="147" t="s">
        <v>176</v>
      </c>
      <c r="G107" s="148"/>
      <c r="H107" s="149"/>
      <c r="I107" s="149"/>
      <c r="J107" s="149"/>
      <c r="K107" s="149"/>
      <c r="L107" s="150"/>
      <c r="M107" s="149">
        <v>663.3</v>
      </c>
      <c r="N107" s="149"/>
      <c r="O107" s="151">
        <v>1</v>
      </c>
      <c r="P107" s="152"/>
      <c r="Q107" s="152"/>
      <c r="R107" s="145"/>
      <c r="S107" s="204"/>
    </row>
    <row r="108" spans="2:19" ht="13.15" hidden="1" thickBot="1">
      <c r="B108" s="220" t="s">
        <v>172</v>
      </c>
      <c r="C108" s="147" t="s">
        <v>195</v>
      </c>
      <c r="D108" s="149" t="s">
        <v>126</v>
      </c>
      <c r="E108" s="146">
        <v>30</v>
      </c>
      <c r="F108" s="147" t="s">
        <v>180</v>
      </c>
      <c r="G108" s="148"/>
      <c r="H108" s="149"/>
      <c r="I108" s="149"/>
      <c r="J108" s="149"/>
      <c r="K108" s="149"/>
      <c r="L108" s="150"/>
      <c r="M108" s="149">
        <v>813.6</v>
      </c>
      <c r="N108" s="149">
        <f>M108-M107</f>
        <v>150.30000000000007</v>
      </c>
      <c r="O108" s="151">
        <v>0.19</v>
      </c>
      <c r="P108" s="152">
        <f>(O107-O108)*(E108-0)</f>
        <v>24.3</v>
      </c>
      <c r="Q108" s="161">
        <f>N108/P108</f>
        <v>6.1851851851851878</v>
      </c>
      <c r="R108" s="145" t="s">
        <v>69</v>
      </c>
      <c r="S108" s="204"/>
    </row>
    <row r="109" spans="2:19" ht="13.15" hidden="1" thickBot="1">
      <c r="B109" s="220" t="s">
        <v>172</v>
      </c>
      <c r="C109" s="147" t="s">
        <v>197</v>
      </c>
      <c r="D109" s="149" t="s">
        <v>126</v>
      </c>
      <c r="E109" s="146">
        <v>30</v>
      </c>
      <c r="F109" s="147"/>
      <c r="G109" s="148" t="s">
        <v>181</v>
      </c>
      <c r="H109" s="149"/>
      <c r="I109" s="149"/>
      <c r="J109" s="149"/>
      <c r="K109" s="149"/>
      <c r="L109" s="150"/>
      <c r="M109" s="149"/>
      <c r="N109" s="149"/>
      <c r="O109" s="151">
        <v>0.188</v>
      </c>
      <c r="P109" s="152"/>
      <c r="Q109" s="152"/>
      <c r="R109" s="145"/>
      <c r="S109" s="204"/>
    </row>
    <row r="110" spans="2:19" ht="13.15" hidden="1" thickBot="1">
      <c r="B110" s="220" t="s">
        <v>172</v>
      </c>
      <c r="C110" s="147" t="s">
        <v>196</v>
      </c>
      <c r="D110" s="149" t="s">
        <v>126</v>
      </c>
      <c r="E110" s="146">
        <v>30</v>
      </c>
      <c r="F110" s="147"/>
      <c r="G110" s="148" t="s">
        <v>182</v>
      </c>
      <c r="H110" s="155" t="s">
        <v>146</v>
      </c>
      <c r="I110" s="149"/>
      <c r="J110" s="149"/>
      <c r="K110" s="149"/>
      <c r="L110" s="150">
        <f>C110-C109</f>
        <v>2.0833333333333259E-2</v>
      </c>
      <c r="M110" s="149"/>
      <c r="N110" s="149"/>
      <c r="O110" s="151">
        <v>0.76800000000000002</v>
      </c>
      <c r="P110" s="152"/>
      <c r="Q110" s="152"/>
      <c r="R110" s="154" t="s">
        <v>241</v>
      </c>
      <c r="S110" s="204"/>
    </row>
    <row r="111" spans="2:19" ht="13.15" hidden="1" thickBot="1">
      <c r="B111" s="220" t="s">
        <v>172</v>
      </c>
      <c r="C111" s="147" t="s">
        <v>198</v>
      </c>
      <c r="D111" s="149" t="s">
        <v>126</v>
      </c>
      <c r="E111" s="146">
        <v>30</v>
      </c>
      <c r="F111" s="147"/>
      <c r="G111" s="148" t="s">
        <v>183</v>
      </c>
      <c r="H111" s="155" t="s">
        <v>146</v>
      </c>
      <c r="I111" s="149"/>
      <c r="J111" s="149"/>
      <c r="K111" s="149"/>
      <c r="L111" s="150">
        <v>21.01511574074074</v>
      </c>
      <c r="M111" s="149"/>
      <c r="N111" s="149"/>
      <c r="O111" s="151">
        <v>0.97599999999999998</v>
      </c>
      <c r="P111" s="152"/>
      <c r="Q111" s="152"/>
      <c r="R111" s="154" t="s">
        <v>241</v>
      </c>
      <c r="S111" s="204"/>
    </row>
    <row r="112" spans="2:19" ht="13.15" hidden="1" thickBot="1">
      <c r="B112" s="220" t="s">
        <v>172</v>
      </c>
      <c r="C112" s="147" t="s">
        <v>199</v>
      </c>
      <c r="D112" s="149" t="s">
        <v>126</v>
      </c>
      <c r="E112" s="146">
        <v>30</v>
      </c>
      <c r="F112" s="147" t="s">
        <v>184</v>
      </c>
      <c r="G112" s="148"/>
      <c r="H112" s="149"/>
      <c r="I112" s="149"/>
      <c r="J112" s="149"/>
      <c r="K112" s="149"/>
      <c r="L112" s="150"/>
      <c r="M112" s="149">
        <v>813.6</v>
      </c>
      <c r="N112" s="149"/>
      <c r="O112" s="151">
        <v>0.97599999999999998</v>
      </c>
      <c r="P112" s="152"/>
      <c r="Q112" s="152"/>
      <c r="R112" s="145"/>
      <c r="S112" s="204"/>
    </row>
    <row r="113" spans="1:19" ht="13.15" hidden="1" thickBot="1">
      <c r="B113" s="220" t="s">
        <v>200</v>
      </c>
      <c r="C113" s="147" t="s">
        <v>229</v>
      </c>
      <c r="D113" s="149" t="s">
        <v>126</v>
      </c>
      <c r="E113" s="146">
        <v>30</v>
      </c>
      <c r="F113" s="147" t="s">
        <v>185</v>
      </c>
      <c r="G113" s="148"/>
      <c r="H113" s="149"/>
      <c r="I113" s="149"/>
      <c r="J113" s="149"/>
      <c r="K113" s="149"/>
      <c r="L113" s="150"/>
      <c r="M113" s="149">
        <v>1015</v>
      </c>
      <c r="N113" s="149">
        <f>M113-M112</f>
        <v>201.39999999999998</v>
      </c>
      <c r="O113" s="151">
        <v>0.02</v>
      </c>
      <c r="P113" s="152">
        <f>(O112-O113)*(E113-0)</f>
        <v>28.68</v>
      </c>
      <c r="Q113" s="161">
        <f>N113/P113</f>
        <v>7.0223152022315194</v>
      </c>
      <c r="R113" s="145" t="s">
        <v>69</v>
      </c>
      <c r="S113" s="204"/>
    </row>
    <row r="114" spans="1:19" ht="13.15" hidden="1" thickBot="1">
      <c r="B114" s="220" t="s">
        <v>200</v>
      </c>
      <c r="C114" s="147" t="s">
        <v>229</v>
      </c>
      <c r="D114" s="149" t="s">
        <v>126</v>
      </c>
      <c r="E114" s="146">
        <v>30</v>
      </c>
      <c r="F114" s="147"/>
      <c r="G114" s="148" t="s">
        <v>186</v>
      </c>
      <c r="H114" s="149">
        <v>0</v>
      </c>
      <c r="I114" s="149"/>
      <c r="J114" s="149"/>
      <c r="K114" s="149"/>
      <c r="L114" s="150"/>
      <c r="M114" s="149"/>
      <c r="N114" s="149"/>
      <c r="O114" s="151">
        <v>0.02</v>
      </c>
      <c r="P114" s="152"/>
      <c r="Q114" s="152"/>
      <c r="R114" s="145"/>
      <c r="S114" s="204"/>
    </row>
    <row r="115" spans="1:19" ht="13.15" hidden="1" thickBot="1">
      <c r="B115" s="220" t="s">
        <v>200</v>
      </c>
      <c r="C115" s="147" t="s">
        <v>230</v>
      </c>
      <c r="D115" s="149" t="s">
        <v>126</v>
      </c>
      <c r="E115" s="146">
        <v>30</v>
      </c>
      <c r="F115" s="147"/>
      <c r="G115" s="148" t="s">
        <v>187</v>
      </c>
      <c r="H115" s="149">
        <v>13.4</v>
      </c>
      <c r="I115" s="149">
        <f>H115-H114</f>
        <v>13.4</v>
      </c>
      <c r="J115" s="149">
        <f>(O115-O114)*E115</f>
        <v>17.7</v>
      </c>
      <c r="K115" s="153">
        <f>I115-J115</f>
        <v>-4.2999999999999989</v>
      </c>
      <c r="L115" s="150">
        <v>30.020833333333332</v>
      </c>
      <c r="M115" s="149"/>
      <c r="N115" s="149"/>
      <c r="O115" s="151">
        <v>0.61</v>
      </c>
      <c r="P115" s="152"/>
      <c r="Q115" s="152"/>
      <c r="R115" s="145"/>
      <c r="S115" s="204"/>
    </row>
    <row r="116" spans="1:19" ht="13.15" hidden="1" thickBot="1">
      <c r="B116" s="220" t="s">
        <v>200</v>
      </c>
      <c r="C116" s="147" t="s">
        <v>231</v>
      </c>
      <c r="D116" s="149" t="s">
        <v>126</v>
      </c>
      <c r="E116" s="146">
        <v>30</v>
      </c>
      <c r="F116" s="147" t="s">
        <v>188</v>
      </c>
      <c r="G116" s="148"/>
      <c r="H116" s="149"/>
      <c r="I116" s="149"/>
      <c r="J116" s="149"/>
      <c r="K116" s="149"/>
      <c r="L116" s="150"/>
      <c r="M116" s="149">
        <v>1015</v>
      </c>
      <c r="N116" s="149"/>
      <c r="O116" s="151">
        <v>0.61</v>
      </c>
      <c r="P116" s="152"/>
      <c r="Q116" s="152"/>
      <c r="R116" s="145"/>
      <c r="S116" s="204"/>
    </row>
    <row r="117" spans="1:19" ht="13.15" hidden="1" thickBot="1">
      <c r="B117" s="221" t="s">
        <v>200</v>
      </c>
      <c r="C117" s="174" t="s">
        <v>232</v>
      </c>
      <c r="D117" s="176" t="s">
        <v>126</v>
      </c>
      <c r="E117" s="173">
        <v>30</v>
      </c>
      <c r="F117" s="174" t="s">
        <v>59</v>
      </c>
      <c r="G117" s="175"/>
      <c r="H117" s="176"/>
      <c r="I117" s="176"/>
      <c r="J117" s="176"/>
      <c r="K117" s="176"/>
      <c r="L117" s="177"/>
      <c r="M117" s="176">
        <v>1056.9000000000001</v>
      </c>
      <c r="N117" s="176">
        <f>M117-M116</f>
        <v>41.900000000000091</v>
      </c>
      <c r="O117" s="178">
        <v>0.4</v>
      </c>
      <c r="P117" s="179">
        <f>(O116-O117)*(E117-0)</f>
        <v>6.2999999999999989</v>
      </c>
      <c r="Q117" s="189">
        <f>N117/P117</f>
        <v>6.6507936507936662</v>
      </c>
      <c r="R117" s="172" t="s">
        <v>69</v>
      </c>
      <c r="S117" s="205"/>
    </row>
    <row r="118" spans="1:19" ht="13.5" hidden="1" thickTop="1" thickBot="1">
      <c r="B118" s="219" t="s">
        <v>200</v>
      </c>
      <c r="C118" s="193" t="s">
        <v>232</v>
      </c>
      <c r="D118" s="195" t="s">
        <v>126</v>
      </c>
      <c r="E118" s="192">
        <v>30</v>
      </c>
      <c r="F118" s="193" t="s">
        <v>57</v>
      </c>
      <c r="G118" s="194"/>
      <c r="H118" s="195"/>
      <c r="I118" s="195"/>
      <c r="J118" s="195"/>
      <c r="K118" s="195"/>
      <c r="L118" s="196"/>
      <c r="M118" s="195">
        <v>1056.9000000000001</v>
      </c>
      <c r="N118" s="195"/>
      <c r="O118" s="197">
        <v>0.4</v>
      </c>
      <c r="P118" s="198"/>
      <c r="Q118" s="198"/>
      <c r="R118" s="191"/>
      <c r="S118" s="203" t="s">
        <v>397</v>
      </c>
    </row>
    <row r="119" spans="1:19" ht="13.15" hidden="1" thickBot="1">
      <c r="B119" s="220" t="s">
        <v>200</v>
      </c>
      <c r="C119" s="147" t="s">
        <v>233</v>
      </c>
      <c r="D119" s="149" t="s">
        <v>126</v>
      </c>
      <c r="E119" s="146">
        <v>30</v>
      </c>
      <c r="F119" s="147" t="s">
        <v>55</v>
      </c>
      <c r="G119" s="148"/>
      <c r="H119" s="149"/>
      <c r="I119" s="149"/>
      <c r="J119" s="149"/>
      <c r="K119" s="149"/>
      <c r="L119" s="150"/>
      <c r="M119" s="149">
        <v>1123.5</v>
      </c>
      <c r="N119" s="149">
        <f>M119-M118</f>
        <v>66.599999999999909</v>
      </c>
      <c r="O119" s="157">
        <v>0.08</v>
      </c>
      <c r="P119" s="152">
        <f>(O118-O119)*(E119-0)</f>
        <v>9.6</v>
      </c>
      <c r="Q119" s="161">
        <f>N119/P119</f>
        <v>6.9374999999999911</v>
      </c>
      <c r="R119" s="145" t="s">
        <v>69</v>
      </c>
      <c r="S119" s="204"/>
    </row>
    <row r="120" spans="1:19" ht="13.15" hidden="1" thickBot="1">
      <c r="B120" s="220" t="s">
        <v>24</v>
      </c>
      <c r="C120" s="147" t="s">
        <v>25</v>
      </c>
      <c r="D120" s="149" t="s">
        <v>50</v>
      </c>
      <c r="E120" s="146">
        <v>30</v>
      </c>
      <c r="F120" s="147"/>
      <c r="G120" s="148" t="s">
        <v>304</v>
      </c>
      <c r="H120" s="149">
        <v>111.7</v>
      </c>
      <c r="I120" s="149"/>
      <c r="J120" s="149"/>
      <c r="K120" s="149"/>
      <c r="L120" s="150"/>
      <c r="M120" s="149"/>
      <c r="N120" s="149"/>
      <c r="O120" s="157">
        <v>0.08</v>
      </c>
      <c r="P120" s="152"/>
      <c r="Q120" s="152"/>
      <c r="R120" s="160" t="s">
        <v>203</v>
      </c>
      <c r="S120" s="204"/>
    </row>
    <row r="121" spans="1:19" ht="13.15" hidden="1" thickBot="1">
      <c r="B121" s="220" t="s">
        <v>24</v>
      </c>
      <c r="C121" s="147" t="s">
        <v>202</v>
      </c>
      <c r="D121" s="149" t="s">
        <v>50</v>
      </c>
      <c r="E121" s="146">
        <v>30</v>
      </c>
      <c r="F121" s="147"/>
      <c r="G121" s="148" t="s">
        <v>307</v>
      </c>
      <c r="H121" s="149">
        <v>136.4</v>
      </c>
      <c r="I121" s="149">
        <f>H121-H120</f>
        <v>24.700000000000003</v>
      </c>
      <c r="J121" s="149">
        <f>(O121-O120)*E121</f>
        <v>25.8</v>
      </c>
      <c r="K121" s="162">
        <f>I121-J121</f>
        <v>-1.0999999999999979</v>
      </c>
      <c r="L121" s="150"/>
      <c r="M121" s="149"/>
      <c r="N121" s="149"/>
      <c r="O121" s="163">
        <v>0.94</v>
      </c>
      <c r="P121" s="152"/>
      <c r="Q121" s="152"/>
      <c r="R121" s="160"/>
      <c r="S121" s="204"/>
    </row>
    <row r="122" spans="1:19" ht="13.15" hidden="1" thickBot="1">
      <c r="B122" s="220" t="s">
        <v>24</v>
      </c>
      <c r="C122" s="147" t="s">
        <v>26</v>
      </c>
      <c r="D122" s="149" t="s">
        <v>50</v>
      </c>
      <c r="E122" s="146">
        <v>30</v>
      </c>
      <c r="F122" s="147"/>
      <c r="G122" s="148" t="s">
        <v>306</v>
      </c>
      <c r="H122" s="149">
        <v>140.4</v>
      </c>
      <c r="I122" s="149">
        <f>H122-H120</f>
        <v>28.700000000000003</v>
      </c>
      <c r="J122" s="149">
        <f>(O122-O120)*E122</f>
        <v>27.6</v>
      </c>
      <c r="K122" s="162">
        <f>I122-J122</f>
        <v>1.1000000000000014</v>
      </c>
      <c r="L122" s="150">
        <f>C122-C120</f>
        <v>0.47916666666666674</v>
      </c>
      <c r="M122" s="149"/>
      <c r="N122" s="149"/>
      <c r="O122" s="151">
        <v>1</v>
      </c>
      <c r="P122" s="152"/>
      <c r="Q122" s="152"/>
      <c r="R122" s="145"/>
      <c r="S122" s="204"/>
    </row>
    <row r="123" spans="1:19" ht="13.15" hidden="1" thickBot="1">
      <c r="B123" s="220" t="s">
        <v>24</v>
      </c>
      <c r="C123" s="147" t="s">
        <v>205</v>
      </c>
      <c r="D123" s="149" t="s">
        <v>50</v>
      </c>
      <c r="E123" s="146">
        <v>30</v>
      </c>
      <c r="F123" s="147" t="s">
        <v>58</v>
      </c>
      <c r="G123" s="148"/>
      <c r="H123" s="149"/>
      <c r="I123" s="149"/>
      <c r="J123" s="149"/>
      <c r="K123" s="149"/>
      <c r="L123" s="150"/>
      <c r="M123" s="149">
        <v>1123.5</v>
      </c>
      <c r="N123" s="149"/>
      <c r="O123" s="151">
        <v>1</v>
      </c>
      <c r="P123" s="152"/>
      <c r="Q123" s="152"/>
      <c r="R123" s="145"/>
      <c r="S123" s="204"/>
    </row>
    <row r="124" spans="1:19" ht="13.15" hidden="1" thickBot="1">
      <c r="B124" s="224" t="s">
        <v>24</v>
      </c>
      <c r="C124" s="210" t="s">
        <v>206</v>
      </c>
      <c r="D124" s="212" t="s">
        <v>50</v>
      </c>
      <c r="E124" s="209">
        <v>30</v>
      </c>
      <c r="F124" s="210" t="s">
        <v>207</v>
      </c>
      <c r="G124" s="211"/>
      <c r="H124" s="212"/>
      <c r="I124" s="212"/>
      <c r="J124" s="212"/>
      <c r="K124" s="212"/>
      <c r="L124" s="213"/>
      <c r="M124" s="212">
        <v>1196</v>
      </c>
      <c r="N124" s="212">
        <f>M124-M123</f>
        <v>72.5</v>
      </c>
      <c r="O124" s="214">
        <v>0.56000000000000005</v>
      </c>
      <c r="P124" s="215">
        <f>(O123-O124)*(E124-0)</f>
        <v>13.2</v>
      </c>
      <c r="Q124" s="216">
        <f>N124/P124</f>
        <v>5.4924242424242431</v>
      </c>
      <c r="R124" s="208" t="s">
        <v>204</v>
      </c>
      <c r="S124" s="217"/>
    </row>
    <row r="125" spans="1:19" ht="13.15" hidden="1" thickBot="1">
      <c r="A125" s="107" t="s">
        <v>315</v>
      </c>
      <c r="B125" s="106" t="s">
        <v>27</v>
      </c>
      <c r="C125" s="106" t="s">
        <v>28</v>
      </c>
      <c r="D125" s="107" t="s">
        <v>49</v>
      </c>
      <c r="E125" s="108">
        <v>16</v>
      </c>
      <c r="G125" s="144" t="s">
        <v>304</v>
      </c>
      <c r="H125" s="114">
        <v>142.69999999999999</v>
      </c>
    </row>
    <row r="126" spans="1:19" ht="13.15" hidden="1" thickBot="1">
      <c r="A126" s="107" t="s">
        <v>315</v>
      </c>
      <c r="B126" s="106" t="s">
        <v>27</v>
      </c>
      <c r="C126" s="106" t="s">
        <v>29</v>
      </c>
      <c r="D126" s="107" t="s">
        <v>49</v>
      </c>
      <c r="E126" s="108">
        <v>16</v>
      </c>
      <c r="G126" s="144" t="s">
        <v>306</v>
      </c>
      <c r="H126" s="114">
        <v>156.4</v>
      </c>
    </row>
    <row r="127" spans="1:19" ht="13.15" hidden="1" thickBot="1">
      <c r="A127" s="107" t="s">
        <v>315</v>
      </c>
      <c r="B127" s="106" t="s">
        <v>30</v>
      </c>
      <c r="C127" s="106" t="s">
        <v>31</v>
      </c>
      <c r="D127" s="107" t="s">
        <v>51</v>
      </c>
      <c r="G127" s="144" t="s">
        <v>304</v>
      </c>
      <c r="H127" s="114">
        <v>156.5</v>
      </c>
    </row>
    <row r="128" spans="1:19" ht="13.15" hidden="1" thickBot="1">
      <c r="A128" s="107" t="s">
        <v>315</v>
      </c>
      <c r="B128" s="106" t="s">
        <v>32</v>
      </c>
      <c r="C128" s="106" t="s">
        <v>33</v>
      </c>
      <c r="D128" s="107" t="s">
        <v>51</v>
      </c>
      <c r="G128" s="144" t="s">
        <v>306</v>
      </c>
      <c r="H128" s="114">
        <v>169.25</v>
      </c>
    </row>
    <row r="129" spans="1:19" ht="13.15" hidden="1" thickBot="1">
      <c r="A129" s="107" t="s">
        <v>315</v>
      </c>
      <c r="B129" s="106" t="s">
        <v>34</v>
      </c>
      <c r="C129" s="106" t="s">
        <v>35</v>
      </c>
      <c r="D129" s="107" t="s">
        <v>51</v>
      </c>
      <c r="G129" s="144" t="s">
        <v>304</v>
      </c>
      <c r="H129" s="114">
        <v>183.8</v>
      </c>
    </row>
    <row r="130" spans="1:19" ht="13.15" hidden="1" thickBot="1">
      <c r="A130" s="107" t="s">
        <v>315</v>
      </c>
      <c r="B130" s="106" t="s">
        <v>34</v>
      </c>
      <c r="C130" s="106" t="s">
        <v>36</v>
      </c>
      <c r="D130" s="107" t="s">
        <v>51</v>
      </c>
      <c r="G130" s="144" t="s">
        <v>306</v>
      </c>
      <c r="H130" s="114">
        <v>195.95</v>
      </c>
    </row>
    <row r="131" spans="1:19" ht="13.15" hidden="1" thickBot="1">
      <c r="A131" s="107" t="s">
        <v>315</v>
      </c>
      <c r="B131" s="106" t="s">
        <v>37</v>
      </c>
      <c r="C131" s="106" t="s">
        <v>38</v>
      </c>
      <c r="D131" s="107" t="s">
        <v>51</v>
      </c>
      <c r="G131" s="144" t="s">
        <v>304</v>
      </c>
      <c r="H131" s="114">
        <v>196.05</v>
      </c>
    </row>
    <row r="132" spans="1:19" ht="13.15" hidden="1" thickBot="1">
      <c r="A132" s="107" t="s">
        <v>315</v>
      </c>
      <c r="B132" s="106" t="s">
        <v>39</v>
      </c>
      <c r="C132" s="106" t="s">
        <v>40</v>
      </c>
      <c r="D132" s="107" t="s">
        <v>51</v>
      </c>
      <c r="G132" s="144" t="s">
        <v>304</v>
      </c>
      <c r="H132" s="114">
        <v>209.5</v>
      </c>
    </row>
    <row r="133" spans="1:19" ht="13.15" hidden="1" thickBot="1">
      <c r="A133" s="107" t="s">
        <v>315</v>
      </c>
      <c r="B133" s="106" t="s">
        <v>41</v>
      </c>
      <c r="C133" s="106" t="s">
        <v>18</v>
      </c>
      <c r="D133" s="107" t="s">
        <v>51</v>
      </c>
      <c r="G133" s="144" t="s">
        <v>306</v>
      </c>
      <c r="H133" s="114">
        <v>222.8</v>
      </c>
    </row>
    <row r="134" spans="1:19" ht="13.15" hidden="1" thickBot="1">
      <c r="A134" s="107" t="s">
        <v>315</v>
      </c>
      <c r="B134" s="106" t="s">
        <v>42</v>
      </c>
      <c r="C134" s="106" t="s">
        <v>43</v>
      </c>
      <c r="D134" s="107" t="s">
        <v>51</v>
      </c>
      <c r="G134" s="144" t="s">
        <v>304</v>
      </c>
      <c r="H134" s="114">
        <v>222.8</v>
      </c>
    </row>
    <row r="135" spans="1:19" ht="13.15" hidden="1" thickBot="1">
      <c r="A135" s="107" t="s">
        <v>315</v>
      </c>
      <c r="B135" s="106" t="s">
        <v>44</v>
      </c>
      <c r="C135" s="106" t="s">
        <v>45</v>
      </c>
      <c r="D135" s="107" t="s">
        <v>51</v>
      </c>
      <c r="G135" s="144" t="s">
        <v>306</v>
      </c>
      <c r="H135" s="114">
        <v>233</v>
      </c>
    </row>
    <row r="136" spans="1:19" ht="13.15" thickTop="1">
      <c r="B136" s="219" t="s">
        <v>500</v>
      </c>
      <c r="C136" s="193" t="s">
        <v>429</v>
      </c>
      <c r="D136" s="195" t="s">
        <v>432</v>
      </c>
      <c r="E136" s="192">
        <v>33.200000000000003</v>
      </c>
      <c r="F136" s="193" t="s">
        <v>543</v>
      </c>
      <c r="G136" s="194" t="s">
        <v>522</v>
      </c>
      <c r="H136" s="195"/>
      <c r="I136" s="195"/>
      <c r="J136" s="192"/>
      <c r="K136" s="195"/>
      <c r="L136" s="196"/>
      <c r="M136" s="271">
        <v>0</v>
      </c>
      <c r="N136" s="192"/>
      <c r="O136" s="275">
        <v>1</v>
      </c>
      <c r="P136" s="198"/>
      <c r="Q136" s="198"/>
      <c r="R136" s="191"/>
      <c r="S136" s="265" t="s">
        <v>523</v>
      </c>
    </row>
    <row r="137" spans="1:19">
      <c r="B137" s="220" t="s">
        <v>549</v>
      </c>
      <c r="C137" s="147" t="s">
        <v>433</v>
      </c>
      <c r="D137" s="149" t="s">
        <v>432</v>
      </c>
      <c r="E137" s="149">
        <v>33.200000000000003</v>
      </c>
      <c r="F137" s="147" t="s">
        <v>544</v>
      </c>
      <c r="G137" s="175" t="s">
        <v>521</v>
      </c>
      <c r="H137" s="149"/>
      <c r="I137" s="149"/>
      <c r="J137" s="146"/>
      <c r="K137" s="149"/>
      <c r="L137" s="150"/>
      <c r="M137" s="272">
        <v>0</v>
      </c>
      <c r="N137" s="284">
        <v>33</v>
      </c>
      <c r="O137" s="276"/>
      <c r="P137" s="152"/>
      <c r="Q137" s="152"/>
      <c r="R137" s="283" t="s">
        <v>569</v>
      </c>
      <c r="S137" s="267"/>
    </row>
    <row r="138" spans="1:19">
      <c r="B138" s="220" t="s">
        <v>549</v>
      </c>
      <c r="C138" s="147" t="s">
        <v>435</v>
      </c>
      <c r="D138" s="149" t="s">
        <v>432</v>
      </c>
      <c r="E138" s="146">
        <v>33.200000000000003</v>
      </c>
      <c r="F138" s="147" t="s">
        <v>545</v>
      </c>
      <c r="G138" s="148" t="s">
        <v>436</v>
      </c>
      <c r="H138" s="149"/>
      <c r="I138" s="149"/>
      <c r="J138" s="146"/>
      <c r="K138" s="162"/>
      <c r="L138" s="150"/>
      <c r="M138" s="272">
        <v>151</v>
      </c>
      <c r="N138" s="146">
        <f>M138+N137</f>
        <v>184</v>
      </c>
      <c r="O138" s="277">
        <v>0.06</v>
      </c>
      <c r="P138" s="152">
        <f>E138*(O136-O138)</f>
        <v>31.208000000000002</v>
      </c>
      <c r="Q138" s="152">
        <f>N138/P138</f>
        <v>5.8959241220199949</v>
      </c>
      <c r="R138" s="145" t="s">
        <v>566</v>
      </c>
      <c r="S138" s="204"/>
    </row>
    <row r="139" spans="1:19" hidden="1">
      <c r="B139" s="220" t="s">
        <v>549</v>
      </c>
      <c r="C139" s="147" t="s">
        <v>444</v>
      </c>
      <c r="D139" s="149" t="s">
        <v>432</v>
      </c>
      <c r="E139" s="146">
        <v>33.200000000000003</v>
      </c>
      <c r="F139" s="147"/>
      <c r="G139" s="148" t="s">
        <v>439</v>
      </c>
      <c r="H139" s="149" t="s">
        <v>441</v>
      </c>
      <c r="I139" s="149" t="s">
        <v>441</v>
      </c>
      <c r="J139" s="146"/>
      <c r="K139" s="149"/>
      <c r="L139" s="150"/>
      <c r="M139" s="272">
        <v>172.1</v>
      </c>
      <c r="N139" s="146">
        <f>M139-M138+N138</f>
        <v>205.1</v>
      </c>
      <c r="O139" s="277">
        <v>0.12</v>
      </c>
      <c r="P139" s="152"/>
      <c r="Q139" s="152"/>
      <c r="R139" s="145"/>
      <c r="S139" s="204"/>
    </row>
    <row r="140" spans="1:19" hidden="1">
      <c r="B140" s="220" t="s">
        <v>549</v>
      </c>
      <c r="C140" s="147" t="s">
        <v>445</v>
      </c>
      <c r="D140" s="149" t="s">
        <v>432</v>
      </c>
      <c r="E140" s="146">
        <v>33.200000000000003</v>
      </c>
      <c r="F140" s="174"/>
      <c r="G140" s="148" t="s">
        <v>442</v>
      </c>
      <c r="H140" s="149" t="s">
        <v>441</v>
      </c>
      <c r="I140" s="149" t="s">
        <v>441</v>
      </c>
      <c r="J140" s="270">
        <f>E140*(O140-O139)</f>
        <v>14.608000000000002</v>
      </c>
      <c r="K140" s="176"/>
      <c r="L140" s="150">
        <f>C140-C139</f>
        <v>1.6666666666666718E-2</v>
      </c>
      <c r="M140" s="272">
        <v>172.1</v>
      </c>
      <c r="N140" s="173"/>
      <c r="O140" s="278">
        <v>0.56000000000000005</v>
      </c>
      <c r="P140" s="179"/>
      <c r="Q140" s="179"/>
      <c r="R140" s="268" t="s">
        <v>567</v>
      </c>
      <c r="S140" s="205"/>
    </row>
    <row r="141" spans="1:19">
      <c r="B141" s="220" t="s">
        <v>549</v>
      </c>
      <c r="C141" s="174" t="s">
        <v>552</v>
      </c>
      <c r="D141" s="149" t="s">
        <v>432</v>
      </c>
      <c r="E141" s="146">
        <v>33.200000000000003</v>
      </c>
      <c r="F141" s="174" t="s">
        <v>546</v>
      </c>
      <c r="G141" s="175"/>
      <c r="H141" s="176"/>
      <c r="I141" s="176"/>
      <c r="J141" s="270"/>
      <c r="K141" s="176"/>
      <c r="L141" s="177"/>
      <c r="M141" s="272">
        <v>172.1</v>
      </c>
      <c r="N141" s="173"/>
      <c r="O141" s="278">
        <v>0.56000000000000005</v>
      </c>
      <c r="Q141" s="179"/>
      <c r="R141" s="282" t="s">
        <v>557</v>
      </c>
      <c r="S141" s="205"/>
    </row>
    <row r="142" spans="1:19">
      <c r="B142" s="220" t="s">
        <v>549</v>
      </c>
      <c r="C142" s="174" t="s">
        <v>450</v>
      </c>
      <c r="D142" s="149" t="s">
        <v>432</v>
      </c>
      <c r="E142" s="146">
        <v>33.200000000000003</v>
      </c>
      <c r="F142" s="174" t="s">
        <v>447</v>
      </c>
      <c r="G142" s="175"/>
      <c r="H142" s="176"/>
      <c r="I142" s="176"/>
      <c r="J142" s="270"/>
      <c r="K142" s="176"/>
      <c r="L142" s="177"/>
      <c r="M142" s="274">
        <v>224</v>
      </c>
      <c r="N142" s="173">
        <f>M142-M141</f>
        <v>51.900000000000006</v>
      </c>
      <c r="O142" s="278">
        <v>0.34</v>
      </c>
      <c r="P142" s="179">
        <f>E143*(O141-O142)</f>
        <v>7.3040000000000012</v>
      </c>
      <c r="Q142" s="179">
        <f>N142/P142</f>
        <v>7.1056955093099665</v>
      </c>
      <c r="R142" s="172" t="s">
        <v>451</v>
      </c>
      <c r="S142" s="205"/>
    </row>
    <row r="143" spans="1:19" hidden="1">
      <c r="B143" s="220" t="s">
        <v>549</v>
      </c>
      <c r="C143" s="174" t="s">
        <v>450</v>
      </c>
      <c r="D143" s="149" t="s">
        <v>432</v>
      </c>
      <c r="E143" s="146">
        <v>33.200000000000003</v>
      </c>
      <c r="F143" s="174"/>
      <c r="G143" s="175" t="s">
        <v>448</v>
      </c>
      <c r="H143" s="149" t="s">
        <v>441</v>
      </c>
      <c r="I143" s="149" t="s">
        <v>441</v>
      </c>
      <c r="J143" s="270"/>
      <c r="K143" s="176"/>
      <c r="L143" s="177"/>
      <c r="M143" s="274">
        <v>224</v>
      </c>
      <c r="N143" s="173"/>
      <c r="O143" s="278">
        <v>0.34</v>
      </c>
      <c r="P143" s="179"/>
      <c r="Q143" s="179"/>
      <c r="R143" s="172"/>
      <c r="S143" s="205"/>
    </row>
    <row r="144" spans="1:19" hidden="1">
      <c r="B144" s="220" t="s">
        <v>549</v>
      </c>
      <c r="C144" s="174" t="s">
        <v>453</v>
      </c>
      <c r="D144" s="149" t="s">
        <v>432</v>
      </c>
      <c r="E144" s="146">
        <v>33.200000000000003</v>
      </c>
      <c r="F144" s="174"/>
      <c r="G144" s="175" t="s">
        <v>449</v>
      </c>
      <c r="H144" s="176" t="s">
        <v>441</v>
      </c>
      <c r="I144" s="176" t="s">
        <v>441</v>
      </c>
      <c r="J144" s="270">
        <f>E144*(O144-O143)</f>
        <v>17.596000000000004</v>
      </c>
      <c r="K144" s="176"/>
      <c r="L144" s="150">
        <f>C144-C143</f>
        <v>1.9444444444444375E-2</v>
      </c>
      <c r="M144" s="274">
        <v>224</v>
      </c>
      <c r="N144" s="173"/>
      <c r="O144" s="278">
        <v>0.87</v>
      </c>
      <c r="P144" s="179"/>
      <c r="Q144" s="179"/>
      <c r="R144" s="269" t="s">
        <v>446</v>
      </c>
      <c r="S144" s="205"/>
    </row>
    <row r="145" spans="2:19">
      <c r="B145" s="220" t="s">
        <v>549</v>
      </c>
      <c r="C145" s="174" t="s">
        <v>456</v>
      </c>
      <c r="D145" s="149" t="s">
        <v>432</v>
      </c>
      <c r="E145" s="146">
        <v>33.200000000000003</v>
      </c>
      <c r="F145" s="174" t="s">
        <v>547</v>
      </c>
      <c r="G145" s="175"/>
      <c r="H145" s="176"/>
      <c r="I145" s="176"/>
      <c r="J145" s="270"/>
      <c r="K145" s="176"/>
      <c r="L145" s="177"/>
      <c r="M145" s="274">
        <v>359.1</v>
      </c>
      <c r="N145" s="173">
        <f>M145-M144</f>
        <v>135.10000000000002</v>
      </c>
      <c r="O145" s="278">
        <v>0.19</v>
      </c>
      <c r="P145" s="179">
        <f>E146*(O144-O145)</f>
        <v>22.576000000000001</v>
      </c>
      <c r="Q145" s="179">
        <f>N145/P145</f>
        <v>5.9842310418143168</v>
      </c>
      <c r="R145" s="172" t="s">
        <v>454</v>
      </c>
      <c r="S145" s="205"/>
    </row>
    <row r="146" spans="2:19">
      <c r="B146" s="221" t="s">
        <v>502</v>
      </c>
      <c r="C146" s="174" t="s">
        <v>458</v>
      </c>
      <c r="D146" s="149" t="s">
        <v>432</v>
      </c>
      <c r="E146" s="146">
        <v>33.200000000000003</v>
      </c>
      <c r="F146" s="174" t="s">
        <v>548</v>
      </c>
      <c r="G146" s="175"/>
      <c r="H146" s="176"/>
      <c r="I146" s="176"/>
      <c r="J146" s="270"/>
      <c r="K146" s="176"/>
      <c r="L146" s="177"/>
      <c r="M146" s="274">
        <v>365.4</v>
      </c>
      <c r="N146" s="173"/>
      <c r="O146" s="278">
        <v>0.11</v>
      </c>
      <c r="P146" s="179"/>
      <c r="Q146" s="179"/>
      <c r="R146" s="172" t="s">
        <v>559</v>
      </c>
      <c r="S146" s="205"/>
    </row>
    <row r="147" spans="2:19" hidden="1">
      <c r="B147" s="221" t="s">
        <v>502</v>
      </c>
      <c r="C147" s="174" t="s">
        <v>466</v>
      </c>
      <c r="D147" s="149" t="s">
        <v>432</v>
      </c>
      <c r="E147" s="146">
        <v>33.200000000000003</v>
      </c>
      <c r="F147" s="174"/>
      <c r="G147" s="175" t="s">
        <v>459</v>
      </c>
      <c r="H147" s="149" t="s">
        <v>441</v>
      </c>
      <c r="I147" s="149" t="s">
        <v>441</v>
      </c>
      <c r="J147" s="270"/>
      <c r="K147" s="176"/>
      <c r="L147" s="177"/>
      <c r="M147" s="274">
        <v>366.2</v>
      </c>
      <c r="N147" s="173"/>
      <c r="O147" s="278">
        <v>0.11</v>
      </c>
      <c r="P147" s="179"/>
      <c r="Q147" s="179"/>
      <c r="R147" s="172"/>
      <c r="S147" s="205"/>
    </row>
    <row r="148" spans="2:19" hidden="1">
      <c r="B148" s="221" t="s">
        <v>502</v>
      </c>
      <c r="C148" s="174" t="s">
        <v>468</v>
      </c>
      <c r="D148" s="149" t="s">
        <v>432</v>
      </c>
      <c r="E148" s="146">
        <v>33.200000000000003</v>
      </c>
      <c r="F148" s="174"/>
      <c r="G148" s="175" t="s">
        <v>460</v>
      </c>
      <c r="H148" s="149" t="s">
        <v>441</v>
      </c>
      <c r="I148" s="149" t="s">
        <v>441</v>
      </c>
      <c r="J148" s="270">
        <f>E148*(O148-O147)</f>
        <v>20.584000000000003</v>
      </c>
      <c r="K148" s="176"/>
      <c r="L148" s="150">
        <f>C148-C147</f>
        <v>2.0833333333333315E-2</v>
      </c>
      <c r="M148" s="274">
        <v>366.2</v>
      </c>
      <c r="N148" s="173"/>
      <c r="O148" s="278">
        <v>0.73</v>
      </c>
      <c r="P148" s="179"/>
      <c r="Q148" s="179"/>
      <c r="R148" s="172"/>
      <c r="S148" s="205"/>
    </row>
    <row r="149" spans="2:19" hidden="1">
      <c r="B149" s="221" t="s">
        <v>502</v>
      </c>
      <c r="C149" s="174" t="s">
        <v>472</v>
      </c>
      <c r="D149" s="149" t="s">
        <v>432</v>
      </c>
      <c r="E149" s="146">
        <v>33.200000000000003</v>
      </c>
      <c r="F149" s="174"/>
      <c r="G149" s="175" t="s">
        <v>461</v>
      </c>
      <c r="H149" s="149" t="s">
        <v>441</v>
      </c>
      <c r="I149" s="149" t="s">
        <v>441</v>
      </c>
      <c r="J149" s="270"/>
      <c r="K149" s="176"/>
      <c r="L149" s="177"/>
      <c r="M149" s="274">
        <v>369.1</v>
      </c>
      <c r="N149" s="173"/>
      <c r="O149" s="278">
        <v>0.72</v>
      </c>
      <c r="P149" s="179"/>
      <c r="Q149" s="179"/>
      <c r="R149" s="172"/>
      <c r="S149" s="205"/>
    </row>
    <row r="150" spans="2:19" hidden="1">
      <c r="B150" s="221" t="s">
        <v>502</v>
      </c>
      <c r="C150" s="174" t="s">
        <v>470</v>
      </c>
      <c r="D150" s="149" t="s">
        <v>432</v>
      </c>
      <c r="E150" s="146">
        <v>33.200000000000003</v>
      </c>
      <c r="F150" s="174"/>
      <c r="G150" s="175" t="s">
        <v>462</v>
      </c>
      <c r="H150" s="149" t="s">
        <v>441</v>
      </c>
      <c r="I150" s="149" t="s">
        <v>441</v>
      </c>
      <c r="J150" s="270">
        <f>E150*(O150-O149)</f>
        <v>9.2960000000000012</v>
      </c>
      <c r="K150" s="176"/>
      <c r="L150" s="150">
        <f>C150-C149</f>
        <v>2.083333333333337E-2</v>
      </c>
      <c r="M150" s="274">
        <v>369.1</v>
      </c>
      <c r="N150" s="173"/>
      <c r="O150" s="278">
        <v>1</v>
      </c>
      <c r="P150" s="179"/>
      <c r="Q150" s="179"/>
      <c r="R150" s="172" t="s">
        <v>463</v>
      </c>
      <c r="S150" s="205"/>
    </row>
    <row r="151" spans="2:19">
      <c r="B151" s="221" t="s">
        <v>502</v>
      </c>
      <c r="C151" s="174" t="s">
        <v>474</v>
      </c>
      <c r="D151" s="149" t="s">
        <v>432</v>
      </c>
      <c r="E151" s="146">
        <v>33.200000000000003</v>
      </c>
      <c r="F151" s="174" t="s">
        <v>475</v>
      </c>
      <c r="G151" s="175" t="s">
        <v>508</v>
      </c>
      <c r="H151" s="176"/>
      <c r="I151" s="176"/>
      <c r="J151" s="270"/>
      <c r="K151" s="176"/>
      <c r="L151" s="177"/>
      <c r="M151" s="274">
        <v>0</v>
      </c>
      <c r="N151" s="173"/>
      <c r="O151" s="278">
        <v>1</v>
      </c>
      <c r="P151" s="179"/>
      <c r="Q151" s="179"/>
      <c r="R151" s="172" t="s">
        <v>558</v>
      </c>
      <c r="S151" s="205"/>
    </row>
    <row r="152" spans="2:19" hidden="1">
      <c r="B152" s="221" t="s">
        <v>502</v>
      </c>
      <c r="C152" s="174" t="s">
        <v>477</v>
      </c>
      <c r="D152" s="149" t="s">
        <v>432</v>
      </c>
      <c r="E152" s="146">
        <v>33.200000000000003</v>
      </c>
      <c r="F152" s="174" t="s">
        <v>476</v>
      </c>
      <c r="G152" s="175"/>
      <c r="H152" s="176"/>
      <c r="I152" s="176"/>
      <c r="J152" s="173"/>
      <c r="K152" s="176"/>
      <c r="L152" s="177"/>
      <c r="M152" s="274">
        <v>98.1</v>
      </c>
      <c r="N152" s="173"/>
      <c r="O152" s="278"/>
      <c r="P152" s="179"/>
      <c r="Q152" s="179"/>
      <c r="R152" s="172"/>
      <c r="S152" s="205"/>
    </row>
    <row r="153" spans="2:19">
      <c r="B153" s="221" t="s">
        <v>502</v>
      </c>
      <c r="C153" s="174" t="s">
        <v>479</v>
      </c>
      <c r="D153" s="149" t="s">
        <v>432</v>
      </c>
      <c r="E153" s="146">
        <v>33.200000000000003</v>
      </c>
      <c r="F153" s="174" t="s">
        <v>480</v>
      </c>
      <c r="G153" s="175"/>
      <c r="H153" s="176"/>
      <c r="I153" s="176"/>
      <c r="J153" s="173"/>
      <c r="K153" s="176"/>
      <c r="L153" s="177"/>
      <c r="M153" s="274">
        <v>177.8</v>
      </c>
      <c r="N153" s="173">
        <f>M153</f>
        <v>177.8</v>
      </c>
      <c r="O153" s="278">
        <v>0.3</v>
      </c>
      <c r="P153" s="179">
        <f>E154*(O151-O153)</f>
        <v>23.240000000000002</v>
      </c>
      <c r="Q153" s="179">
        <f>N153/P153</f>
        <v>7.6506024096385543</v>
      </c>
      <c r="R153" s="172" t="s">
        <v>559</v>
      </c>
      <c r="S153" s="205"/>
    </row>
    <row r="154" spans="2:19">
      <c r="B154" s="221" t="s">
        <v>502</v>
      </c>
      <c r="C154" s="174" t="s">
        <v>484</v>
      </c>
      <c r="D154" s="149" t="s">
        <v>432</v>
      </c>
      <c r="E154" s="146">
        <v>33.200000000000003</v>
      </c>
      <c r="F154" s="174" t="s">
        <v>481</v>
      </c>
      <c r="G154" s="175" t="s">
        <v>436</v>
      </c>
      <c r="H154" s="176"/>
      <c r="I154" s="176"/>
      <c r="J154" s="173"/>
      <c r="K154" s="176"/>
      <c r="L154" s="177"/>
      <c r="M154" s="274">
        <v>224.5</v>
      </c>
      <c r="N154" s="173">
        <f>M154</f>
        <v>224.5</v>
      </c>
      <c r="O154" s="278">
        <v>7.0000000000000007E-2</v>
      </c>
      <c r="P154" s="179">
        <f>E155*(O151-O154)</f>
        <v>30.876000000000001</v>
      </c>
      <c r="Q154" s="179">
        <f>N154/P154</f>
        <v>7.2710195621194451</v>
      </c>
      <c r="R154" s="172" t="s">
        <v>560</v>
      </c>
      <c r="S154" s="205"/>
    </row>
    <row r="155" spans="2:19" hidden="1">
      <c r="B155" s="221" t="s">
        <v>502</v>
      </c>
      <c r="C155" s="174" t="s">
        <v>494</v>
      </c>
      <c r="D155" s="149" t="s">
        <v>432</v>
      </c>
      <c r="E155" s="146">
        <v>33.200000000000003</v>
      </c>
      <c r="F155" s="174" t="s">
        <v>485</v>
      </c>
      <c r="G155" s="175" t="s">
        <v>490</v>
      </c>
      <c r="H155" s="149" t="s">
        <v>441</v>
      </c>
      <c r="I155" s="149" t="s">
        <v>441</v>
      </c>
      <c r="J155" s="173"/>
      <c r="K155" s="176"/>
      <c r="L155" s="177"/>
      <c r="M155" s="274">
        <v>232</v>
      </c>
      <c r="N155" s="173">
        <f>M155-M154</f>
        <v>7.5</v>
      </c>
      <c r="O155" s="278">
        <v>0.06</v>
      </c>
      <c r="P155" s="179"/>
      <c r="Q155" s="179"/>
      <c r="R155" s="172" t="s">
        <v>486</v>
      </c>
      <c r="S155" s="205"/>
    </row>
    <row r="156" spans="2:19" hidden="1">
      <c r="B156" s="221" t="s">
        <v>502</v>
      </c>
      <c r="C156" s="174" t="s">
        <v>494</v>
      </c>
      <c r="D156" s="149" t="s">
        <v>432</v>
      </c>
      <c r="E156" s="146">
        <v>33.200000000000003</v>
      </c>
      <c r="F156" s="174" t="s">
        <v>485</v>
      </c>
      <c r="G156" s="175" t="s">
        <v>491</v>
      </c>
      <c r="H156" s="149" t="s">
        <v>441</v>
      </c>
      <c r="I156" s="149" t="s">
        <v>441</v>
      </c>
      <c r="J156" s="173"/>
      <c r="K156" s="176"/>
      <c r="L156" s="177"/>
      <c r="M156" s="274">
        <v>0</v>
      </c>
      <c r="N156" s="173"/>
      <c r="O156" s="278">
        <v>0.06</v>
      </c>
      <c r="P156" s="179"/>
      <c r="Q156" s="179"/>
      <c r="R156" s="172" t="s">
        <v>487</v>
      </c>
      <c r="S156" s="205"/>
    </row>
    <row r="157" spans="2:19" hidden="1">
      <c r="B157" s="221" t="s">
        <v>502</v>
      </c>
      <c r="C157" s="174" t="s">
        <v>495</v>
      </c>
      <c r="D157" s="149" t="s">
        <v>432</v>
      </c>
      <c r="E157" s="146">
        <v>33.200000000000003</v>
      </c>
      <c r="F157" s="174" t="s">
        <v>488</v>
      </c>
      <c r="G157" s="175" t="s">
        <v>492</v>
      </c>
      <c r="H157" s="149" t="s">
        <v>441</v>
      </c>
      <c r="I157" s="149" t="s">
        <v>441</v>
      </c>
      <c r="J157" s="173"/>
      <c r="K157" s="176"/>
      <c r="L157" s="177"/>
      <c r="M157" s="274">
        <v>56.1</v>
      </c>
      <c r="N157" s="173">
        <f>M157</f>
        <v>56.1</v>
      </c>
      <c r="O157" s="278">
        <v>7.0000000000000007E-2</v>
      </c>
      <c r="P157" s="179"/>
      <c r="Q157" s="179"/>
      <c r="R157" s="172" t="s">
        <v>493</v>
      </c>
      <c r="S157" s="205"/>
    </row>
    <row r="158" spans="2:19">
      <c r="B158" s="221" t="s">
        <v>502</v>
      </c>
      <c r="C158" s="174" t="s">
        <v>497</v>
      </c>
      <c r="D158" s="149" t="s">
        <v>432</v>
      </c>
      <c r="E158" s="146">
        <v>33.200000000000003</v>
      </c>
      <c r="F158" s="174" t="s">
        <v>498</v>
      </c>
      <c r="G158" s="175" t="s">
        <v>499</v>
      </c>
      <c r="H158" s="149"/>
      <c r="I158" s="149"/>
      <c r="J158" s="173"/>
      <c r="K158" s="176"/>
      <c r="L158" s="177"/>
      <c r="M158" s="274">
        <v>60.6</v>
      </c>
      <c r="N158" s="173"/>
      <c r="O158" s="278">
        <v>0.06</v>
      </c>
      <c r="P158" s="179"/>
      <c r="Q158" s="179"/>
      <c r="R158" s="172" t="s">
        <v>559</v>
      </c>
      <c r="S158" s="205"/>
    </row>
    <row r="159" spans="2:19" hidden="1">
      <c r="B159" s="221" t="s">
        <v>504</v>
      </c>
      <c r="C159" s="174" t="s">
        <v>506</v>
      </c>
      <c r="D159" s="149" t="s">
        <v>432</v>
      </c>
      <c r="E159" s="146">
        <v>33.200000000000003</v>
      </c>
      <c r="F159" s="174" t="s">
        <v>515</v>
      </c>
      <c r="G159" s="175" t="s">
        <v>507</v>
      </c>
      <c r="H159" s="149" t="s">
        <v>441</v>
      </c>
      <c r="I159" s="149" t="s">
        <v>441</v>
      </c>
      <c r="J159" s="270">
        <f>E159*(O159-O158)</f>
        <v>27.556000000000004</v>
      </c>
      <c r="K159" s="176"/>
      <c r="L159" s="150">
        <f>C159+24-C158</f>
        <v>23.370833333333334</v>
      </c>
      <c r="M159" s="274">
        <v>0</v>
      </c>
      <c r="N159" s="173"/>
      <c r="O159" s="278">
        <v>0.89</v>
      </c>
      <c r="P159" s="179"/>
      <c r="Q159" s="179"/>
      <c r="R159" s="172" t="s">
        <v>508</v>
      </c>
      <c r="S159" s="205"/>
    </row>
    <row r="160" spans="2:19" hidden="1">
      <c r="B160" s="221" t="s">
        <v>504</v>
      </c>
      <c r="C160" s="174" t="s">
        <v>510</v>
      </c>
      <c r="D160" s="149" t="s">
        <v>432</v>
      </c>
      <c r="E160" s="146">
        <v>33.200000000000003</v>
      </c>
      <c r="F160" s="174" t="s">
        <v>516</v>
      </c>
      <c r="G160" s="175" t="s">
        <v>499</v>
      </c>
      <c r="H160" s="149" t="s">
        <v>441</v>
      </c>
      <c r="I160" s="149" t="s">
        <v>441</v>
      </c>
      <c r="J160" s="270"/>
      <c r="K160" s="176"/>
      <c r="L160" s="177"/>
      <c r="M160" s="274">
        <v>30.7</v>
      </c>
      <c r="N160" s="173">
        <f>M160-M159</f>
        <v>30.7</v>
      </c>
      <c r="O160" s="278">
        <v>0.75</v>
      </c>
      <c r="P160" s="179">
        <f>E160*(O159-O160)</f>
        <v>4.6480000000000006</v>
      </c>
      <c r="Q160" s="179">
        <f>N160/P160</f>
        <v>6.6049913941480201</v>
      </c>
      <c r="R160" s="172"/>
      <c r="S160" s="205"/>
    </row>
    <row r="161" spans="2:19" hidden="1">
      <c r="B161" s="221" t="s">
        <v>504</v>
      </c>
      <c r="C161" s="174" t="s">
        <v>512</v>
      </c>
      <c r="D161" s="149" t="s">
        <v>432</v>
      </c>
      <c r="E161" s="146">
        <v>33.200000000000003</v>
      </c>
      <c r="F161" s="174" t="s">
        <v>517</v>
      </c>
      <c r="G161" s="175" t="s">
        <v>507</v>
      </c>
      <c r="H161" s="149" t="s">
        <v>441</v>
      </c>
      <c r="I161" s="149" t="s">
        <v>441</v>
      </c>
      <c r="J161" s="270">
        <f>E161*(O161-O160)</f>
        <v>6.6399999999999988</v>
      </c>
      <c r="K161" s="176"/>
      <c r="L161" s="150">
        <f>C161-C160</f>
        <v>9.166666666666673E-2</v>
      </c>
      <c r="M161" s="274">
        <v>30.7</v>
      </c>
      <c r="N161" s="173"/>
      <c r="O161" s="278">
        <v>0.95</v>
      </c>
      <c r="P161" s="179"/>
      <c r="Q161" s="179"/>
      <c r="R161" s="172"/>
      <c r="S161" s="205"/>
    </row>
    <row r="162" spans="2:19" hidden="1">
      <c r="B162" s="221" t="s">
        <v>504</v>
      </c>
      <c r="C162" s="174" t="s">
        <v>514</v>
      </c>
      <c r="D162" s="149" t="s">
        <v>432</v>
      </c>
      <c r="E162" s="146">
        <v>33.200000000000003</v>
      </c>
      <c r="F162" s="174"/>
      <c r="G162" s="175" t="s">
        <v>518</v>
      </c>
      <c r="H162" s="149" t="s">
        <v>441</v>
      </c>
      <c r="I162" s="149" t="s">
        <v>441</v>
      </c>
      <c r="J162" s="270"/>
      <c r="K162" s="176"/>
      <c r="L162" s="177"/>
      <c r="M162" s="274">
        <v>33.4</v>
      </c>
      <c r="N162" s="173"/>
      <c r="O162" s="278">
        <v>0.95</v>
      </c>
      <c r="P162" s="179"/>
      <c r="Q162" s="179"/>
      <c r="R162" s="172"/>
      <c r="S162" s="205"/>
    </row>
    <row r="163" spans="2:19" hidden="1">
      <c r="B163" s="221" t="s">
        <v>504</v>
      </c>
      <c r="C163" s="174" t="s">
        <v>520</v>
      </c>
      <c r="D163" s="149" t="s">
        <v>432</v>
      </c>
      <c r="E163" s="146">
        <v>33.200000000000003</v>
      </c>
      <c r="F163" s="174"/>
      <c r="G163" s="175" t="s">
        <v>519</v>
      </c>
      <c r="H163" s="149" t="s">
        <v>441</v>
      </c>
      <c r="I163" s="149" t="s">
        <v>441</v>
      </c>
      <c r="J163" s="270">
        <f>E163*(O163-O162)</f>
        <v>1.6600000000000017</v>
      </c>
      <c r="K163" s="176"/>
      <c r="L163" s="150">
        <f>C163-C162</f>
        <v>1.9444444444444486E-2</v>
      </c>
      <c r="M163" s="274">
        <v>33.4</v>
      </c>
      <c r="N163" s="173"/>
      <c r="O163" s="278">
        <v>1</v>
      </c>
      <c r="P163" s="179"/>
      <c r="Q163" s="179"/>
      <c r="R163" s="172"/>
      <c r="S163" s="205"/>
    </row>
    <row r="164" spans="2:19">
      <c r="B164" s="221" t="s">
        <v>504</v>
      </c>
      <c r="C164" s="174" t="s">
        <v>524</v>
      </c>
      <c r="D164" s="149" t="s">
        <v>432</v>
      </c>
      <c r="E164" s="146">
        <v>33.200000000000003</v>
      </c>
      <c r="F164" s="174" t="s">
        <v>554</v>
      </c>
      <c r="G164" s="175" t="s">
        <v>508</v>
      </c>
      <c r="H164" s="176"/>
      <c r="I164" s="176"/>
      <c r="J164" s="270"/>
      <c r="K164" s="176"/>
      <c r="L164" s="177"/>
      <c r="M164" s="274">
        <v>0</v>
      </c>
      <c r="N164" s="173"/>
      <c r="O164" s="278">
        <v>1</v>
      </c>
      <c r="P164" s="179"/>
      <c r="Q164" s="179"/>
      <c r="R164" s="172" t="s">
        <v>561</v>
      </c>
      <c r="S164" s="205"/>
    </row>
    <row r="165" spans="2:19">
      <c r="B165" s="221" t="s">
        <v>504</v>
      </c>
      <c r="C165" s="174" t="s">
        <v>527</v>
      </c>
      <c r="D165" s="149" t="s">
        <v>432</v>
      </c>
      <c r="E165" s="146">
        <v>33.200000000000003</v>
      </c>
      <c r="F165" s="174" t="s">
        <v>525</v>
      </c>
      <c r="G165" s="175" t="s">
        <v>436</v>
      </c>
      <c r="H165" s="176"/>
      <c r="I165" s="176"/>
      <c r="J165" s="173"/>
      <c r="K165" s="176"/>
      <c r="L165" s="177"/>
      <c r="M165" s="274">
        <v>197.7</v>
      </c>
      <c r="N165" s="173">
        <f>M165-M164</f>
        <v>197.7</v>
      </c>
      <c r="O165" s="278">
        <v>7.0000000000000007E-2</v>
      </c>
      <c r="P165" s="179">
        <f>E165*(O164-O165)</f>
        <v>30.876000000000001</v>
      </c>
      <c r="Q165" s="179">
        <f>N165/P165</f>
        <v>6.4030314807617561</v>
      </c>
      <c r="R165" s="172" t="s">
        <v>562</v>
      </c>
      <c r="S165" s="205"/>
    </row>
    <row r="166" spans="2:19">
      <c r="B166" s="221" t="s">
        <v>504</v>
      </c>
      <c r="C166" s="174" t="s">
        <v>529</v>
      </c>
      <c r="D166" s="149" t="s">
        <v>432</v>
      </c>
      <c r="E166" s="146">
        <v>33.200000000000003</v>
      </c>
      <c r="F166" s="174" t="s">
        <v>528</v>
      </c>
      <c r="G166" s="175"/>
      <c r="H166" s="176"/>
      <c r="I166" s="176"/>
      <c r="J166" s="173"/>
      <c r="K166" s="176"/>
      <c r="L166" s="177"/>
      <c r="M166" s="274">
        <v>223.4</v>
      </c>
      <c r="N166" s="173"/>
      <c r="O166" s="278">
        <v>0.02</v>
      </c>
      <c r="P166" s="179"/>
      <c r="Q166" s="179"/>
      <c r="R166" s="172" t="s">
        <v>563</v>
      </c>
      <c r="S166" s="205"/>
    </row>
    <row r="167" spans="2:19" hidden="1">
      <c r="B167" s="221" t="s">
        <v>504</v>
      </c>
      <c r="C167" s="174" t="s">
        <v>532</v>
      </c>
      <c r="D167" s="149" t="s">
        <v>432</v>
      </c>
      <c r="E167" s="146">
        <v>33.200000000000003</v>
      </c>
      <c r="F167" s="174"/>
      <c r="G167" s="175" t="s">
        <v>530</v>
      </c>
      <c r="H167" s="176">
        <v>0</v>
      </c>
      <c r="I167" s="149" t="s">
        <v>441</v>
      </c>
      <c r="J167" s="173"/>
      <c r="K167" s="176"/>
      <c r="L167" s="177"/>
      <c r="M167" s="274">
        <v>223.4</v>
      </c>
      <c r="N167" s="173"/>
      <c r="O167" s="278">
        <v>0.03</v>
      </c>
      <c r="P167" s="179"/>
      <c r="Q167" s="179"/>
      <c r="R167" s="172"/>
      <c r="S167" s="205"/>
    </row>
    <row r="168" spans="2:19">
      <c r="B168" s="221" t="s">
        <v>504</v>
      </c>
      <c r="C168" s="174" t="s">
        <v>534</v>
      </c>
      <c r="D168" s="149" t="s">
        <v>432</v>
      </c>
      <c r="E168" s="146">
        <v>33.200000000000003</v>
      </c>
      <c r="F168" s="174"/>
      <c r="G168" s="175" t="s">
        <v>531</v>
      </c>
      <c r="H168" s="176">
        <v>5.9</v>
      </c>
      <c r="I168" s="149">
        <f>H168-H167</f>
        <v>5.9</v>
      </c>
      <c r="J168" s="270">
        <f>E168*(O168-O167)</f>
        <v>6.9720000000000004</v>
      </c>
      <c r="K168" s="153">
        <f>I168-J168</f>
        <v>-1.0720000000000001</v>
      </c>
      <c r="L168" s="150">
        <f>C168-C167</f>
        <v>9.0277777777777457E-3</v>
      </c>
      <c r="M168" s="274">
        <v>223.4</v>
      </c>
      <c r="N168" s="173"/>
      <c r="O168" s="278">
        <v>0.24</v>
      </c>
      <c r="P168" s="179"/>
      <c r="Q168" s="179"/>
      <c r="R168" s="172" t="s">
        <v>564</v>
      </c>
      <c r="S168" s="205"/>
    </row>
    <row r="169" spans="2:19">
      <c r="B169" s="221" t="s">
        <v>504</v>
      </c>
      <c r="C169" s="174" t="s">
        <v>537</v>
      </c>
      <c r="D169" s="149" t="s">
        <v>432</v>
      </c>
      <c r="E169" s="146">
        <v>33.200000000000003</v>
      </c>
      <c r="F169" s="174" t="s">
        <v>535</v>
      </c>
      <c r="G169" s="175" t="s">
        <v>436</v>
      </c>
      <c r="H169" s="176"/>
      <c r="I169" s="176"/>
      <c r="J169" s="173"/>
      <c r="K169" s="176"/>
      <c r="L169" s="177"/>
      <c r="M169" s="274">
        <v>246.1</v>
      </c>
      <c r="N169" s="173">
        <f>M169-M168</f>
        <v>22.699999999999989</v>
      </c>
      <c r="O169" s="278">
        <v>7.0000000000000007E-2</v>
      </c>
      <c r="P169" s="179">
        <f>E169*(O168-O169)</f>
        <v>5.6440000000000001</v>
      </c>
      <c r="Q169" s="179">
        <f>N169/P169</f>
        <v>4.0219702338766812</v>
      </c>
      <c r="R169" s="172" t="s">
        <v>568</v>
      </c>
      <c r="S169" s="205"/>
    </row>
    <row r="170" spans="2:19" hidden="1">
      <c r="B170" s="221" t="s">
        <v>504</v>
      </c>
      <c r="C170" s="174" t="s">
        <v>538</v>
      </c>
      <c r="D170" s="149" t="s">
        <v>432</v>
      </c>
      <c r="E170" s="146">
        <v>33.200000000000003</v>
      </c>
      <c r="F170" s="174" t="s">
        <v>539</v>
      </c>
      <c r="G170" s="175" t="s">
        <v>490</v>
      </c>
      <c r="H170" s="149" t="s">
        <v>441</v>
      </c>
      <c r="I170" s="149" t="s">
        <v>441</v>
      </c>
      <c r="J170" s="173"/>
      <c r="K170" s="176"/>
      <c r="L170" s="177"/>
      <c r="M170" s="274">
        <v>365.4</v>
      </c>
      <c r="N170" s="173"/>
      <c r="O170" s="278">
        <v>0.08</v>
      </c>
      <c r="P170" s="179"/>
      <c r="Q170" s="179"/>
      <c r="R170" s="172" t="s">
        <v>540</v>
      </c>
      <c r="S170" s="205"/>
    </row>
    <row r="171" spans="2:19">
      <c r="B171" s="221" t="s">
        <v>504</v>
      </c>
      <c r="C171" s="174" t="s">
        <v>542</v>
      </c>
      <c r="D171" s="149" t="s">
        <v>432</v>
      </c>
      <c r="E171" s="146">
        <v>33.200000000000003</v>
      </c>
      <c r="F171" s="174" t="s">
        <v>555</v>
      </c>
      <c r="G171" s="175"/>
      <c r="H171" s="176"/>
      <c r="I171" s="176"/>
      <c r="J171" s="173"/>
      <c r="K171" s="176"/>
      <c r="L171" s="177"/>
      <c r="M171" s="274">
        <v>367</v>
      </c>
      <c r="N171" s="173"/>
      <c r="O171" s="278">
        <v>7.0000000000000007E-2</v>
      </c>
      <c r="P171" s="179"/>
      <c r="Q171" s="179"/>
      <c r="R171" s="172" t="s">
        <v>565</v>
      </c>
      <c r="S171" s="205"/>
    </row>
    <row r="172" spans="2:19">
      <c r="B172" s="221"/>
      <c r="C172" s="174"/>
      <c r="D172" s="149"/>
      <c r="E172" s="146"/>
      <c r="F172" s="174"/>
      <c r="G172" s="175"/>
      <c r="H172" s="176"/>
      <c r="I172" s="176"/>
      <c r="J172" s="173"/>
      <c r="K172" s="176"/>
      <c r="L172" s="177"/>
      <c r="M172" s="176"/>
      <c r="N172" s="176"/>
      <c r="O172" s="178"/>
      <c r="P172" s="179"/>
      <c r="Q172" s="179"/>
      <c r="R172" s="172"/>
      <c r="S172" s="205"/>
    </row>
    <row r="173" spans="2:19">
      <c r="B173" s="221"/>
      <c r="C173" s="174"/>
      <c r="D173" s="149"/>
      <c r="E173" s="146"/>
      <c r="F173" s="175" t="s">
        <v>553</v>
      </c>
      <c r="G173" s="175"/>
      <c r="H173" s="176"/>
      <c r="I173" s="176"/>
      <c r="J173" s="173"/>
      <c r="K173" s="176"/>
      <c r="L173" s="177"/>
      <c r="M173" s="173">
        <f>M146+M154+M171+N137</f>
        <v>989.9</v>
      </c>
      <c r="N173" s="176"/>
      <c r="O173" s="178"/>
      <c r="P173" s="179"/>
      <c r="Q173" s="179"/>
      <c r="R173" s="172"/>
      <c r="S173" s="205"/>
    </row>
    <row r="174" spans="2:19">
      <c r="B174" s="221"/>
      <c r="C174" s="174"/>
      <c r="D174" s="149"/>
      <c r="E174" s="146"/>
      <c r="F174" s="174"/>
      <c r="G174" s="175"/>
      <c r="H174" s="176"/>
      <c r="I174" s="176"/>
      <c r="J174" s="173"/>
      <c r="K174" s="176"/>
      <c r="L174" s="177"/>
      <c r="M174" s="176"/>
      <c r="N174" s="176"/>
      <c r="O174" s="178"/>
      <c r="P174" s="179"/>
      <c r="Q174" s="179"/>
      <c r="R174" s="172"/>
      <c r="S174" s="205"/>
    </row>
    <row r="175" spans="2:19">
      <c r="B175" s="221"/>
      <c r="C175" s="174"/>
      <c r="D175" s="149"/>
      <c r="E175" s="146"/>
      <c r="F175" s="174"/>
      <c r="G175" s="175"/>
      <c r="H175" s="176"/>
      <c r="I175" s="176"/>
      <c r="J175" s="173"/>
      <c r="K175" s="176"/>
      <c r="L175" s="177"/>
      <c r="M175" s="176"/>
      <c r="N175" s="176"/>
      <c r="O175" s="178"/>
      <c r="P175" s="179"/>
      <c r="Q175" s="179"/>
      <c r="R175" s="172"/>
      <c r="S175" s="205"/>
    </row>
    <row r="176" spans="2:19">
      <c r="B176" s="221"/>
      <c r="C176" s="174"/>
      <c r="D176" s="149"/>
      <c r="E176" s="146"/>
      <c r="F176" s="174"/>
      <c r="G176" s="175"/>
      <c r="H176" s="176"/>
      <c r="I176" s="176"/>
      <c r="J176" s="173"/>
      <c r="K176" s="176"/>
      <c r="L176" s="177"/>
      <c r="M176" s="176"/>
      <c r="N176" s="176"/>
      <c r="O176" s="178"/>
      <c r="P176" s="179"/>
      <c r="Q176" s="179"/>
      <c r="R176" s="172"/>
      <c r="S176" s="205"/>
    </row>
    <row r="177" spans="2:19">
      <c r="B177" s="221"/>
      <c r="C177" s="174"/>
      <c r="D177" s="149"/>
      <c r="E177" s="146"/>
      <c r="F177" s="174"/>
      <c r="G177" s="175"/>
      <c r="H177" s="176"/>
      <c r="I177" s="176"/>
      <c r="J177" s="173"/>
      <c r="K177" s="176"/>
      <c r="L177" s="177"/>
      <c r="M177" s="176"/>
      <c r="N177" s="176"/>
      <c r="O177" s="178"/>
      <c r="P177" s="179"/>
      <c r="Q177" s="179"/>
      <c r="R177" s="172"/>
      <c r="S177" s="205"/>
    </row>
    <row r="178" spans="2:19">
      <c r="B178" s="221"/>
      <c r="C178" s="174"/>
      <c r="D178" s="149"/>
      <c r="E178" s="146"/>
      <c r="F178" s="174"/>
      <c r="G178" s="175"/>
      <c r="H178" s="176"/>
      <c r="I178" s="176"/>
      <c r="J178" s="173"/>
      <c r="K178" s="176"/>
      <c r="L178" s="177"/>
      <c r="M178" s="176"/>
      <c r="N178" s="176"/>
      <c r="O178" s="178"/>
      <c r="P178" s="179"/>
      <c r="Q178" s="179"/>
      <c r="R178" s="172"/>
      <c r="S178" s="205"/>
    </row>
    <row r="179" spans="2:19">
      <c r="B179" s="221"/>
      <c r="C179" s="174"/>
      <c r="D179" s="149"/>
      <c r="E179" s="146"/>
      <c r="F179" s="174"/>
      <c r="G179" s="175"/>
      <c r="H179" s="176"/>
      <c r="I179" s="176"/>
      <c r="J179" s="173"/>
      <c r="K179" s="176"/>
      <c r="L179" s="177"/>
      <c r="M179" s="176"/>
      <c r="N179" s="176"/>
      <c r="O179" s="178"/>
      <c r="P179" s="179"/>
      <c r="Q179" s="179"/>
      <c r="R179" s="172"/>
      <c r="S179" s="205"/>
    </row>
    <row r="180" spans="2:19">
      <c r="B180" s="221"/>
      <c r="C180" s="174"/>
      <c r="D180" s="149"/>
      <c r="E180" s="146"/>
      <c r="F180" s="174"/>
      <c r="G180" s="175"/>
      <c r="H180" s="176"/>
      <c r="I180" s="176"/>
      <c r="J180" s="173"/>
      <c r="K180" s="176"/>
      <c r="L180" s="177"/>
      <c r="M180" s="176"/>
      <c r="N180" s="176"/>
      <c r="O180" s="178"/>
      <c r="P180" s="179"/>
      <c r="Q180" s="179"/>
      <c r="R180" s="172"/>
      <c r="S180" s="205"/>
    </row>
    <row r="181" spans="2:19">
      <c r="B181" s="221"/>
      <c r="C181" s="174"/>
      <c r="D181" s="176"/>
      <c r="E181" s="173"/>
      <c r="F181" s="174"/>
      <c r="G181" s="175"/>
      <c r="H181" s="176"/>
      <c r="I181" s="176"/>
      <c r="J181" s="173"/>
      <c r="K181" s="176"/>
      <c r="L181" s="177"/>
      <c r="M181" s="176"/>
      <c r="N181" s="176"/>
      <c r="O181" s="178"/>
      <c r="P181" s="179"/>
      <c r="Q181" s="179"/>
      <c r="R181" s="172"/>
      <c r="S181" s="205"/>
    </row>
    <row r="182" spans="2:19" ht="13.15" thickBot="1">
      <c r="B182" s="224"/>
      <c r="C182" s="210"/>
      <c r="D182" s="212"/>
      <c r="E182" s="209"/>
      <c r="F182" s="210"/>
      <c r="G182" s="211"/>
      <c r="H182" s="212"/>
      <c r="I182" s="212"/>
      <c r="J182" s="209"/>
      <c r="K182" s="212"/>
      <c r="L182" s="213"/>
      <c r="M182" s="212"/>
      <c r="N182" s="212"/>
      <c r="O182" s="214"/>
      <c r="P182" s="215"/>
      <c r="Q182" s="216"/>
      <c r="R182" s="208"/>
      <c r="S182" s="217"/>
    </row>
    <row r="183" spans="2:19" ht="13.15" thickTop="1"/>
  </sheetData>
  <autoFilter ref="A3:S171">
    <filterColumn colId="1">
      <filters>
        <filter val="2018/10/27"/>
        <filter val="2018/10/28"/>
        <filter val="2018/10/29"/>
      </filters>
    </filterColumn>
    <filterColumn colId="7">
      <filters>
        <filter val="5.9"/>
      </filters>
    </filterColumn>
  </autoFilter>
  <mergeCells count="7">
    <mergeCell ref="R76:S76"/>
    <mergeCell ref="B2:C2"/>
    <mergeCell ref="D2:E2"/>
    <mergeCell ref="F2:G2"/>
    <mergeCell ref="H2:L2"/>
    <mergeCell ref="M2:Q2"/>
    <mergeCell ref="R64:S64"/>
  </mergeCells>
  <phoneticPr fontId="1"/>
  <hyperlinks>
    <hyperlink ref="S4" r:id="rId1"/>
    <hyperlink ref="S12" r:id="rId2"/>
    <hyperlink ref="S21" r:id="rId3"/>
    <hyperlink ref="S30" r:id="rId4"/>
    <hyperlink ref="S75" r:id="rId5"/>
    <hyperlink ref="S69" r:id="rId6"/>
    <hyperlink ref="S83" r:id="rId7"/>
    <hyperlink ref="S89" r:id="rId8"/>
    <hyperlink ref="S97" r:id="rId9"/>
    <hyperlink ref="S102" r:id="rId10"/>
    <hyperlink ref="S118" r:id="rId11"/>
    <hyperlink ref="S36" r:id="rId12"/>
    <hyperlink ref="S52" r:id="rId13"/>
    <hyperlink ref="S42" r:id="rId14"/>
    <hyperlink ref="S136" r:id="rId15"/>
  </hyperlinks>
  <pageMargins left="0.25" right="0.25" top="0.75" bottom="0.75" header="0.3" footer="0.3"/>
  <pageSetup paperSize="9" scale="49" orientation="portrait" horizontalDpi="1200" verticalDpi="1200" r:id="rId16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83"/>
  <sheetViews>
    <sheetView zoomScale="85" zoomScaleNormal="85" workbookViewId="0">
      <pane ySplit="3" topLeftCell="A4" activePane="bottomLeft" state="frozen"/>
      <selection pane="bottomLeft"/>
    </sheetView>
  </sheetViews>
  <sheetFormatPr defaultColWidth="8.9296875" defaultRowHeight="12.75"/>
  <cols>
    <col min="1" max="1" width="3.265625" style="107" customWidth="1"/>
    <col min="2" max="2" width="13.86328125" style="106" customWidth="1"/>
    <col min="3" max="3" width="10.73046875" style="106" customWidth="1"/>
    <col min="4" max="4" width="15.265625" style="107" customWidth="1"/>
    <col min="5" max="5" width="11.3984375" style="108" customWidth="1"/>
    <col min="6" max="6" width="32" style="109" hidden="1" customWidth="1"/>
    <col min="7" max="7" width="26.796875" style="114" customWidth="1"/>
    <col min="8" max="9" width="9.53125" style="114" hidden="1" customWidth="1"/>
    <col min="10" max="10" width="9.86328125" style="114" hidden="1" customWidth="1"/>
    <col min="11" max="11" width="14.3984375" style="114" hidden="1" customWidth="1"/>
    <col min="12" max="12" width="11.9296875" style="143" hidden="1" customWidth="1"/>
    <col min="13" max="13" width="10.9296875" style="114" customWidth="1"/>
    <col min="14" max="14" width="8.9296875" style="114"/>
    <col min="15" max="15" width="9.19921875" style="115" customWidth="1"/>
    <col min="16" max="17" width="9.19921875" style="117" customWidth="1"/>
    <col min="18" max="18" width="69.46484375" style="107" customWidth="1"/>
    <col min="19" max="19" width="60.86328125" style="107" hidden="1" customWidth="1"/>
    <col min="20" max="20" width="15.796875" style="107" customWidth="1"/>
    <col min="21" max="16384" width="8.9296875" style="107"/>
  </cols>
  <sheetData>
    <row r="1" spans="1:19" ht="38.65" thickBot="1">
      <c r="A1" s="105" t="s">
        <v>91</v>
      </c>
      <c r="I1" s="142" t="s">
        <v>75</v>
      </c>
      <c r="P1" s="116"/>
    </row>
    <row r="2" spans="1:19" ht="23.25" thickTop="1">
      <c r="A2" s="105"/>
      <c r="B2" s="334" t="s">
        <v>0</v>
      </c>
      <c r="C2" s="335"/>
      <c r="D2" s="336" t="s">
        <v>103</v>
      </c>
      <c r="E2" s="336"/>
      <c r="F2" s="335" t="s">
        <v>102</v>
      </c>
      <c r="G2" s="335"/>
      <c r="H2" s="337" t="s">
        <v>101</v>
      </c>
      <c r="I2" s="337"/>
      <c r="J2" s="337"/>
      <c r="K2" s="337"/>
      <c r="L2" s="337"/>
      <c r="M2" s="336" t="s">
        <v>100</v>
      </c>
      <c r="N2" s="336"/>
      <c r="O2" s="336"/>
      <c r="P2" s="336"/>
      <c r="Q2" s="336"/>
      <c r="R2" s="264" t="s">
        <v>104</v>
      </c>
      <c r="S2" s="201"/>
    </row>
    <row r="3" spans="1:19" ht="51">
      <c r="A3" s="105"/>
      <c r="B3" s="218" t="s">
        <v>46</v>
      </c>
      <c r="C3" s="166" t="s">
        <v>47</v>
      </c>
      <c r="D3" s="167" t="s">
        <v>1</v>
      </c>
      <c r="E3" s="165" t="s">
        <v>77</v>
      </c>
      <c r="F3" s="166" t="s">
        <v>489</v>
      </c>
      <c r="G3" s="167" t="s">
        <v>102</v>
      </c>
      <c r="H3" s="168" t="s">
        <v>79</v>
      </c>
      <c r="I3" s="168" t="s">
        <v>80</v>
      </c>
      <c r="J3" s="168" t="s">
        <v>78</v>
      </c>
      <c r="K3" s="168" t="s">
        <v>297</v>
      </c>
      <c r="L3" s="169" t="s">
        <v>96</v>
      </c>
      <c r="M3" s="168" t="s">
        <v>81</v>
      </c>
      <c r="N3" s="168" t="s">
        <v>82</v>
      </c>
      <c r="O3" s="170" t="s">
        <v>298</v>
      </c>
      <c r="P3" s="171" t="s">
        <v>83</v>
      </c>
      <c r="Q3" s="171" t="s">
        <v>84</v>
      </c>
      <c r="R3" s="164" t="s">
        <v>105</v>
      </c>
      <c r="S3" s="202" t="s">
        <v>111</v>
      </c>
    </row>
    <row r="4" spans="1:19" ht="13.15" hidden="1" thickTop="1">
      <c r="B4" s="219" t="s">
        <v>2</v>
      </c>
      <c r="C4" s="193" t="s">
        <v>54</v>
      </c>
      <c r="D4" s="195" t="s">
        <v>48</v>
      </c>
      <c r="E4" s="192">
        <v>33.200000000000003</v>
      </c>
      <c r="F4" s="193" t="s">
        <v>57</v>
      </c>
      <c r="G4" s="194"/>
      <c r="H4" s="195"/>
      <c r="I4" s="195"/>
      <c r="J4" s="195"/>
      <c r="K4" s="195"/>
      <c r="L4" s="196"/>
      <c r="M4" s="195">
        <v>5062</v>
      </c>
      <c r="N4" s="195"/>
      <c r="O4" s="197">
        <v>0.76</v>
      </c>
      <c r="P4" s="198"/>
      <c r="Q4" s="198"/>
      <c r="R4" s="191"/>
      <c r="S4" s="203" t="s">
        <v>76</v>
      </c>
    </row>
    <row r="5" spans="1:19" hidden="1">
      <c r="B5" s="220" t="s">
        <v>2</v>
      </c>
      <c r="C5" s="147" t="s">
        <v>56</v>
      </c>
      <c r="D5" s="149" t="s">
        <v>48</v>
      </c>
      <c r="E5" s="146">
        <v>33.200000000000003</v>
      </c>
      <c r="F5" s="147" t="s">
        <v>55</v>
      </c>
      <c r="G5" s="148"/>
      <c r="H5" s="149"/>
      <c r="I5" s="149"/>
      <c r="J5" s="149"/>
      <c r="K5" s="149"/>
      <c r="L5" s="150"/>
      <c r="M5" s="149">
        <v>5128</v>
      </c>
      <c r="N5" s="149">
        <f>M5-M4</f>
        <v>66</v>
      </c>
      <c r="O5" s="151">
        <v>0.46</v>
      </c>
      <c r="P5" s="152">
        <f>(O4-O5)*E5</f>
        <v>9.9600000000000009</v>
      </c>
      <c r="Q5" s="152">
        <f>N5/P5</f>
        <v>6.6265060240963853</v>
      </c>
      <c r="R5" s="145" t="s">
        <v>60</v>
      </c>
      <c r="S5" s="204"/>
    </row>
    <row r="6" spans="1:19" hidden="1">
      <c r="B6" s="220" t="s">
        <v>2</v>
      </c>
      <c r="C6" s="147" t="s">
        <v>3</v>
      </c>
      <c r="D6" s="149" t="s">
        <v>48</v>
      </c>
      <c r="E6" s="146">
        <v>33.200000000000003</v>
      </c>
      <c r="F6" s="147"/>
      <c r="G6" s="148" t="s">
        <v>305</v>
      </c>
      <c r="H6" s="149">
        <v>3.2</v>
      </c>
      <c r="I6" s="149"/>
      <c r="J6" s="149"/>
      <c r="K6" s="149"/>
      <c r="L6" s="150"/>
      <c r="M6" s="149"/>
      <c r="N6" s="149"/>
      <c r="O6" s="151">
        <v>0.46</v>
      </c>
      <c r="P6" s="152"/>
      <c r="Q6" s="152"/>
      <c r="R6" s="145"/>
      <c r="S6" s="204"/>
    </row>
    <row r="7" spans="1:19" hidden="1">
      <c r="B7" s="220" t="s">
        <v>2</v>
      </c>
      <c r="C7" s="147" t="s">
        <v>4</v>
      </c>
      <c r="D7" s="149" t="s">
        <v>48</v>
      </c>
      <c r="E7" s="146">
        <v>33.200000000000003</v>
      </c>
      <c r="F7" s="147"/>
      <c r="G7" s="148" t="s">
        <v>306</v>
      </c>
      <c r="H7" s="149">
        <v>13.15</v>
      </c>
      <c r="I7" s="149">
        <f>H7-H6</f>
        <v>9.9499999999999993</v>
      </c>
      <c r="J7" s="149">
        <f>(O7-O6)*E7</f>
        <v>9.2959999999999994</v>
      </c>
      <c r="K7" s="149">
        <f>I7-J7</f>
        <v>0.65399999999999991</v>
      </c>
      <c r="L7" s="150">
        <f>C7-C6</f>
        <v>0.15069444444444446</v>
      </c>
      <c r="M7" s="149"/>
      <c r="N7" s="149"/>
      <c r="O7" s="151">
        <v>0.74</v>
      </c>
      <c r="P7" s="152"/>
      <c r="Q7" s="152"/>
      <c r="R7" s="145"/>
      <c r="S7" s="204"/>
    </row>
    <row r="8" spans="1:19" hidden="1">
      <c r="B8" s="220" t="s">
        <v>2</v>
      </c>
      <c r="C8" s="147" t="s">
        <v>63</v>
      </c>
      <c r="D8" s="149" t="s">
        <v>48</v>
      </c>
      <c r="E8" s="146">
        <v>33.200000000000003</v>
      </c>
      <c r="F8" s="147" t="s">
        <v>58</v>
      </c>
      <c r="G8" s="148"/>
      <c r="H8" s="149"/>
      <c r="I8" s="149"/>
      <c r="J8" s="149"/>
      <c r="K8" s="149"/>
      <c r="L8" s="150"/>
      <c r="M8" s="149">
        <v>5134</v>
      </c>
      <c r="N8" s="149"/>
      <c r="O8" s="151">
        <v>0.74</v>
      </c>
      <c r="P8" s="152"/>
      <c r="Q8" s="152"/>
      <c r="R8" s="145"/>
      <c r="S8" s="204"/>
    </row>
    <row r="9" spans="1:19" hidden="1">
      <c r="B9" s="220" t="s">
        <v>2</v>
      </c>
      <c r="C9" s="147" t="s">
        <v>64</v>
      </c>
      <c r="D9" s="149" t="s">
        <v>48</v>
      </c>
      <c r="E9" s="146">
        <v>33.200000000000003</v>
      </c>
      <c r="F9" s="147" t="s">
        <v>59</v>
      </c>
      <c r="G9" s="148"/>
      <c r="H9" s="149"/>
      <c r="I9" s="149"/>
      <c r="J9" s="149"/>
      <c r="K9" s="149"/>
      <c r="L9" s="150"/>
      <c r="M9" s="149">
        <v>5215</v>
      </c>
      <c r="N9" s="149">
        <f>M9-M8</f>
        <v>81</v>
      </c>
      <c r="O9" s="151">
        <v>0.38</v>
      </c>
      <c r="P9" s="152">
        <f>(O8-O9)*E9</f>
        <v>11.952</v>
      </c>
      <c r="Q9" s="152">
        <f>N9/P9</f>
        <v>6.7771084337349397</v>
      </c>
      <c r="R9" s="145" t="s">
        <v>69</v>
      </c>
      <c r="S9" s="204"/>
    </row>
    <row r="10" spans="1:19" hidden="1">
      <c r="B10" s="220" t="s">
        <v>2</v>
      </c>
      <c r="C10" s="147" t="s">
        <v>65</v>
      </c>
      <c r="D10" s="149" t="s">
        <v>48</v>
      </c>
      <c r="E10" s="146">
        <v>33.200000000000003</v>
      </c>
      <c r="F10" s="147"/>
      <c r="G10" s="148" t="s">
        <v>61</v>
      </c>
      <c r="H10" s="149">
        <v>0</v>
      </c>
      <c r="I10" s="149"/>
      <c r="J10" s="149"/>
      <c r="K10" s="149"/>
      <c r="L10" s="150"/>
      <c r="M10" s="149"/>
      <c r="N10" s="149"/>
      <c r="O10" s="151">
        <v>0.38</v>
      </c>
      <c r="P10" s="152"/>
      <c r="Q10" s="152"/>
      <c r="R10" s="145"/>
      <c r="S10" s="204"/>
    </row>
    <row r="11" spans="1:19" hidden="1">
      <c r="B11" s="221" t="s">
        <v>2</v>
      </c>
      <c r="C11" s="174" t="s">
        <v>97</v>
      </c>
      <c r="D11" s="176" t="s">
        <v>48</v>
      </c>
      <c r="E11" s="173">
        <v>33.200000000000003</v>
      </c>
      <c r="F11" s="174"/>
      <c r="G11" s="175" t="s">
        <v>62</v>
      </c>
      <c r="H11" s="176">
        <v>13.2</v>
      </c>
      <c r="I11" s="176">
        <f>H11-H10</f>
        <v>13.2</v>
      </c>
      <c r="J11" s="176">
        <f>(O11-O10)*E11</f>
        <v>13.944000000000003</v>
      </c>
      <c r="K11" s="176">
        <f>I11-J11</f>
        <v>-0.74400000000000333</v>
      </c>
      <c r="L11" s="177">
        <f>C11-C10</f>
        <v>1.388888888888884E-2</v>
      </c>
      <c r="M11" s="176"/>
      <c r="N11" s="176"/>
      <c r="O11" s="178">
        <v>0.8</v>
      </c>
      <c r="P11" s="179"/>
      <c r="Q11" s="179"/>
      <c r="R11" s="172"/>
      <c r="S11" s="205"/>
    </row>
    <row r="12" spans="1:19" ht="13.15" hidden="1" thickTop="1">
      <c r="B12" s="219" t="s">
        <v>66</v>
      </c>
      <c r="C12" s="193" t="s">
        <v>67</v>
      </c>
      <c r="D12" s="195" t="s">
        <v>49</v>
      </c>
      <c r="E12" s="192">
        <v>16</v>
      </c>
      <c r="F12" s="193" t="s">
        <v>57</v>
      </c>
      <c r="G12" s="194"/>
      <c r="H12" s="195"/>
      <c r="I12" s="195"/>
      <c r="J12" s="195"/>
      <c r="K12" s="195"/>
      <c r="L12" s="196"/>
      <c r="M12" s="195">
        <v>0</v>
      </c>
      <c r="N12" s="195"/>
      <c r="O12" s="197">
        <v>0.875</v>
      </c>
      <c r="P12" s="198"/>
      <c r="Q12" s="198"/>
      <c r="R12" s="191"/>
      <c r="S12" s="203" t="s">
        <v>85</v>
      </c>
    </row>
    <row r="13" spans="1:19" hidden="1">
      <c r="B13" s="220" t="s">
        <v>66</v>
      </c>
      <c r="C13" s="147" t="s">
        <v>68</v>
      </c>
      <c r="D13" s="149" t="s">
        <v>49</v>
      </c>
      <c r="E13" s="146">
        <v>16</v>
      </c>
      <c r="F13" s="147" t="s">
        <v>55</v>
      </c>
      <c r="G13" s="148"/>
      <c r="H13" s="149"/>
      <c r="I13" s="149"/>
      <c r="J13" s="149"/>
      <c r="K13" s="149"/>
      <c r="L13" s="150"/>
      <c r="M13" s="149">
        <v>69.2</v>
      </c>
      <c r="N13" s="149">
        <f>M13-M12</f>
        <v>69.2</v>
      </c>
      <c r="O13" s="151">
        <v>0.1875</v>
      </c>
      <c r="P13" s="152">
        <f>(O12-O13)*E13</f>
        <v>11</v>
      </c>
      <c r="Q13" s="152">
        <f>N13/P13</f>
        <v>6.290909090909091</v>
      </c>
      <c r="R13" s="145" t="s">
        <v>69</v>
      </c>
      <c r="S13" s="204"/>
    </row>
    <row r="14" spans="1:19" hidden="1">
      <c r="B14" s="220" t="s">
        <v>66</v>
      </c>
      <c r="C14" s="147"/>
      <c r="D14" s="149" t="s">
        <v>49</v>
      </c>
      <c r="E14" s="146">
        <v>16</v>
      </c>
      <c r="F14" s="147" t="s">
        <v>70</v>
      </c>
      <c r="G14" s="148"/>
      <c r="H14" s="149"/>
      <c r="I14" s="149"/>
      <c r="J14" s="149"/>
      <c r="K14" s="149"/>
      <c r="L14" s="150"/>
      <c r="M14" s="149">
        <v>132.30000000000001</v>
      </c>
      <c r="N14" s="149"/>
      <c r="O14" s="151">
        <v>0</v>
      </c>
      <c r="P14" s="152"/>
      <c r="Q14" s="152"/>
      <c r="R14" s="145"/>
      <c r="S14" s="204"/>
    </row>
    <row r="15" spans="1:19" hidden="1">
      <c r="B15" s="220" t="s">
        <v>66</v>
      </c>
      <c r="C15" s="147" t="s">
        <v>6</v>
      </c>
      <c r="D15" s="149" t="s">
        <v>49</v>
      </c>
      <c r="E15" s="146">
        <v>16</v>
      </c>
      <c r="F15" s="147"/>
      <c r="G15" s="148" t="s">
        <v>304</v>
      </c>
      <c r="H15" s="149">
        <v>13.15</v>
      </c>
      <c r="I15" s="149"/>
      <c r="J15" s="149"/>
      <c r="K15" s="149"/>
      <c r="L15" s="150"/>
      <c r="M15" s="149"/>
      <c r="N15" s="149"/>
      <c r="O15" s="151">
        <v>0</v>
      </c>
      <c r="P15" s="152"/>
      <c r="Q15" s="152"/>
      <c r="R15" s="145"/>
      <c r="S15" s="204"/>
    </row>
    <row r="16" spans="1:19" hidden="1">
      <c r="B16" s="220" t="s">
        <v>5</v>
      </c>
      <c r="C16" s="147" t="s">
        <v>7</v>
      </c>
      <c r="D16" s="149" t="s">
        <v>49</v>
      </c>
      <c r="E16" s="146">
        <v>16</v>
      </c>
      <c r="F16" s="147"/>
      <c r="G16" s="148" t="s">
        <v>306</v>
      </c>
      <c r="H16" s="149">
        <v>25.2</v>
      </c>
      <c r="I16" s="149">
        <f>H16-H15</f>
        <v>12.049999999999999</v>
      </c>
      <c r="J16" s="149">
        <f>(O16-O15)*E16</f>
        <v>13</v>
      </c>
      <c r="K16" s="149">
        <f>I16-J16</f>
        <v>-0.95000000000000107</v>
      </c>
      <c r="L16" s="150">
        <f>C16-C15</f>
        <v>0.18819444444444444</v>
      </c>
      <c r="M16" s="149"/>
      <c r="N16" s="149"/>
      <c r="O16" s="151">
        <v>0.8125</v>
      </c>
      <c r="P16" s="152"/>
      <c r="Q16" s="152"/>
      <c r="R16" s="145"/>
      <c r="S16" s="204"/>
    </row>
    <row r="17" spans="2:19" hidden="1">
      <c r="B17" s="220" t="s">
        <v>5</v>
      </c>
      <c r="C17" s="147" t="s">
        <v>71</v>
      </c>
      <c r="D17" s="149" t="s">
        <v>49</v>
      </c>
      <c r="E17" s="146">
        <v>16</v>
      </c>
      <c r="F17" s="147" t="s">
        <v>58</v>
      </c>
      <c r="G17" s="148"/>
      <c r="H17" s="149"/>
      <c r="I17" s="149"/>
      <c r="J17" s="149"/>
      <c r="K17" s="149"/>
      <c r="L17" s="150"/>
      <c r="M17" s="149">
        <v>132.30000000000001</v>
      </c>
      <c r="N17" s="149"/>
      <c r="O17" s="151">
        <v>0.8125</v>
      </c>
      <c r="P17" s="152"/>
      <c r="Q17" s="152"/>
      <c r="R17" s="145"/>
      <c r="S17" s="204"/>
    </row>
    <row r="18" spans="2:19" hidden="1">
      <c r="B18" s="220" t="s">
        <v>5</v>
      </c>
      <c r="C18" s="147" t="s">
        <v>98</v>
      </c>
      <c r="D18" s="149" t="s">
        <v>49</v>
      </c>
      <c r="E18" s="146">
        <v>16</v>
      </c>
      <c r="F18" s="147" t="s">
        <v>59</v>
      </c>
      <c r="G18" s="148"/>
      <c r="H18" s="149"/>
      <c r="I18" s="149"/>
      <c r="J18" s="149"/>
      <c r="K18" s="149"/>
      <c r="L18" s="150"/>
      <c r="M18" s="149">
        <v>196.9</v>
      </c>
      <c r="N18" s="149">
        <f>M18-M17</f>
        <v>64.599999999999994</v>
      </c>
      <c r="O18" s="151">
        <v>0.23</v>
      </c>
      <c r="P18" s="152">
        <f>(O17-O18)*E18</f>
        <v>9.32</v>
      </c>
      <c r="Q18" s="152">
        <f>N18/P18</f>
        <v>6.9313304721030038</v>
      </c>
      <c r="R18" s="145" t="s">
        <v>69</v>
      </c>
      <c r="S18" s="204"/>
    </row>
    <row r="19" spans="2:19" hidden="1">
      <c r="B19" s="220" t="s">
        <v>5</v>
      </c>
      <c r="C19" s="147" t="s">
        <v>98</v>
      </c>
      <c r="D19" s="149" t="s">
        <v>49</v>
      </c>
      <c r="E19" s="146">
        <v>16</v>
      </c>
      <c r="F19" s="147"/>
      <c r="G19" s="148" t="s">
        <v>61</v>
      </c>
      <c r="H19" s="149">
        <v>0</v>
      </c>
      <c r="I19" s="149"/>
      <c r="J19" s="149"/>
      <c r="K19" s="149"/>
      <c r="L19" s="150"/>
      <c r="M19" s="149"/>
      <c r="N19" s="149"/>
      <c r="O19" s="151">
        <v>0.23</v>
      </c>
      <c r="P19" s="152"/>
      <c r="Q19" s="152"/>
      <c r="R19" s="145"/>
      <c r="S19" s="204"/>
    </row>
    <row r="20" spans="2:19" hidden="1">
      <c r="B20" s="221" t="s">
        <v>5</v>
      </c>
      <c r="C20" s="174" t="s">
        <v>99</v>
      </c>
      <c r="D20" s="176" t="s">
        <v>49</v>
      </c>
      <c r="E20" s="173">
        <v>16</v>
      </c>
      <c r="F20" s="174"/>
      <c r="G20" s="175" t="s">
        <v>62</v>
      </c>
      <c r="H20" s="176">
        <v>9</v>
      </c>
      <c r="I20" s="176">
        <f>H20-H19</f>
        <v>9</v>
      </c>
      <c r="J20" s="176">
        <f>(O20-O19)*E20</f>
        <v>9.120000000000001</v>
      </c>
      <c r="K20" s="176">
        <f>I20-J20</f>
        <v>-0.12000000000000099</v>
      </c>
      <c r="L20" s="177">
        <f>C20-C19</f>
        <v>1.9444444444444375E-2</v>
      </c>
      <c r="M20" s="176"/>
      <c r="N20" s="176"/>
      <c r="O20" s="178">
        <v>0.8</v>
      </c>
      <c r="P20" s="179"/>
      <c r="Q20" s="179"/>
      <c r="R20" s="172"/>
      <c r="S20" s="205"/>
    </row>
    <row r="21" spans="2:19" ht="13.15" hidden="1" thickTop="1">
      <c r="B21" s="219" t="s">
        <v>8</v>
      </c>
      <c r="C21" s="193" t="s">
        <v>72</v>
      </c>
      <c r="D21" s="195" t="s">
        <v>48</v>
      </c>
      <c r="E21" s="192">
        <v>33.200000000000003</v>
      </c>
      <c r="F21" s="193"/>
      <c r="G21" s="194" t="s">
        <v>62</v>
      </c>
      <c r="H21" s="195"/>
      <c r="I21" s="195"/>
      <c r="J21" s="195"/>
      <c r="K21" s="195"/>
      <c r="L21" s="196"/>
      <c r="M21" s="195"/>
      <c r="N21" s="195"/>
      <c r="O21" s="197">
        <v>0.8</v>
      </c>
      <c r="P21" s="198"/>
      <c r="Q21" s="198"/>
      <c r="R21" s="191"/>
      <c r="S21" s="203" t="s">
        <v>86</v>
      </c>
    </row>
    <row r="22" spans="2:19" hidden="1">
      <c r="B22" s="220" t="s">
        <v>8</v>
      </c>
      <c r="C22" s="147" t="s">
        <v>73</v>
      </c>
      <c r="D22" s="149" t="s">
        <v>48</v>
      </c>
      <c r="E22" s="146">
        <v>33.200000000000003</v>
      </c>
      <c r="F22" s="147" t="s">
        <v>57</v>
      </c>
      <c r="G22" s="148"/>
      <c r="H22" s="149"/>
      <c r="I22" s="149"/>
      <c r="J22" s="149"/>
      <c r="K22" s="149"/>
      <c r="L22" s="150"/>
      <c r="M22" s="149">
        <v>308.7</v>
      </c>
      <c r="N22" s="149"/>
      <c r="O22" s="151">
        <v>0.8</v>
      </c>
      <c r="P22" s="152"/>
      <c r="Q22" s="152"/>
      <c r="R22" s="145"/>
      <c r="S22" s="204"/>
    </row>
    <row r="23" spans="2:19" hidden="1">
      <c r="B23" s="220" t="s">
        <v>8</v>
      </c>
      <c r="C23" s="147" t="s">
        <v>74</v>
      </c>
      <c r="D23" s="149" t="s">
        <v>48</v>
      </c>
      <c r="E23" s="146">
        <v>33.200000000000003</v>
      </c>
      <c r="F23" s="147" t="s">
        <v>55</v>
      </c>
      <c r="G23" s="148"/>
      <c r="H23" s="149"/>
      <c r="I23" s="149"/>
      <c r="J23" s="149"/>
      <c r="K23" s="149"/>
      <c r="L23" s="150"/>
      <c r="M23" s="149">
        <v>385.6</v>
      </c>
      <c r="N23" s="149">
        <f>M23-M22</f>
        <v>76.900000000000034</v>
      </c>
      <c r="O23" s="151">
        <v>0.46</v>
      </c>
      <c r="P23" s="152">
        <f>(O22-O23)*E23</f>
        <v>11.288000000000002</v>
      </c>
      <c r="Q23" s="152">
        <f>N23/P23</f>
        <v>6.8125442948263659</v>
      </c>
      <c r="R23" s="145" t="s">
        <v>69</v>
      </c>
      <c r="S23" s="204"/>
    </row>
    <row r="24" spans="2:19" hidden="1">
      <c r="B24" s="220" t="s">
        <v>8</v>
      </c>
      <c r="C24" s="147" t="s">
        <v>9</v>
      </c>
      <c r="D24" s="149" t="s">
        <v>48</v>
      </c>
      <c r="E24" s="146">
        <v>33.200000000000003</v>
      </c>
      <c r="F24" s="147"/>
      <c r="G24" s="148" t="s">
        <v>304</v>
      </c>
      <c r="H24" s="149">
        <v>25.2</v>
      </c>
      <c r="I24" s="149"/>
      <c r="J24" s="149"/>
      <c r="K24" s="149"/>
      <c r="L24" s="150"/>
      <c r="M24" s="149"/>
      <c r="N24" s="149"/>
      <c r="O24" s="151">
        <v>0.46</v>
      </c>
      <c r="P24" s="152"/>
      <c r="Q24" s="152"/>
      <c r="R24" s="145"/>
      <c r="S24" s="204"/>
    </row>
    <row r="25" spans="2:19" hidden="1">
      <c r="B25" s="220" t="s">
        <v>8</v>
      </c>
      <c r="C25" s="147" t="s">
        <v>10</v>
      </c>
      <c r="D25" s="149" t="s">
        <v>48</v>
      </c>
      <c r="E25" s="146">
        <v>33.200000000000003</v>
      </c>
      <c r="F25" s="147"/>
      <c r="G25" s="148" t="s">
        <v>306</v>
      </c>
      <c r="H25" s="149">
        <v>40.9</v>
      </c>
      <c r="I25" s="149">
        <f>H25-H24</f>
        <v>15.7</v>
      </c>
      <c r="J25" s="149">
        <f>(O25-O24)*E25</f>
        <v>14.940000000000001</v>
      </c>
      <c r="K25" s="149">
        <f>I25-J25</f>
        <v>0.75999999999999801</v>
      </c>
      <c r="L25" s="150">
        <f>C25-C24</f>
        <v>0.23819444444444438</v>
      </c>
      <c r="M25" s="149"/>
      <c r="N25" s="149"/>
      <c r="O25" s="151">
        <v>0.91</v>
      </c>
      <c r="P25" s="152"/>
      <c r="Q25" s="152"/>
      <c r="R25" s="145"/>
      <c r="S25" s="204"/>
    </row>
    <row r="26" spans="2:19" hidden="1">
      <c r="B26" s="220" t="s">
        <v>8</v>
      </c>
      <c r="C26" s="147" t="s">
        <v>87</v>
      </c>
      <c r="D26" s="149" t="s">
        <v>48</v>
      </c>
      <c r="E26" s="146">
        <v>33.200000000000003</v>
      </c>
      <c r="F26" s="147" t="s">
        <v>58</v>
      </c>
      <c r="G26" s="148"/>
      <c r="H26" s="149"/>
      <c r="I26" s="149"/>
      <c r="J26" s="149"/>
      <c r="K26" s="149"/>
      <c r="L26" s="150"/>
      <c r="M26" s="149">
        <v>386.5</v>
      </c>
      <c r="N26" s="149"/>
      <c r="O26" s="151">
        <v>0.91</v>
      </c>
      <c r="P26" s="152"/>
      <c r="Q26" s="152"/>
      <c r="R26" s="145"/>
      <c r="S26" s="204"/>
    </row>
    <row r="27" spans="2:19" hidden="1">
      <c r="B27" s="220" t="s">
        <v>8</v>
      </c>
      <c r="C27" s="147" t="s">
        <v>88</v>
      </c>
      <c r="D27" s="149" t="s">
        <v>48</v>
      </c>
      <c r="E27" s="146">
        <v>33.200000000000003</v>
      </c>
      <c r="F27" s="147" t="s">
        <v>59</v>
      </c>
      <c r="G27" s="148"/>
      <c r="H27" s="149"/>
      <c r="I27" s="149"/>
      <c r="J27" s="149"/>
      <c r="K27" s="149"/>
      <c r="L27" s="150"/>
      <c r="M27" s="149">
        <v>465.5</v>
      </c>
      <c r="N27" s="149">
        <f>M27-M26</f>
        <v>79</v>
      </c>
      <c r="O27" s="151">
        <v>0.56000000000000005</v>
      </c>
      <c r="P27" s="152">
        <f>(O26-O27)*E27</f>
        <v>11.620000000000001</v>
      </c>
      <c r="Q27" s="152">
        <f>N27/P27</f>
        <v>6.798623063683304</v>
      </c>
      <c r="R27" s="145" t="s">
        <v>69</v>
      </c>
      <c r="S27" s="204"/>
    </row>
    <row r="28" spans="2:19" hidden="1">
      <c r="B28" s="220" t="s">
        <v>8</v>
      </c>
      <c r="C28" s="147" t="s">
        <v>89</v>
      </c>
      <c r="D28" s="149" t="s">
        <v>48</v>
      </c>
      <c r="E28" s="146">
        <v>33.200000000000003</v>
      </c>
      <c r="F28" s="147"/>
      <c r="G28" s="148" t="s">
        <v>61</v>
      </c>
      <c r="H28" s="149">
        <v>0</v>
      </c>
      <c r="I28" s="149"/>
      <c r="J28" s="149"/>
      <c r="K28" s="149"/>
      <c r="L28" s="150"/>
      <c r="M28" s="149"/>
      <c r="N28" s="149"/>
      <c r="O28" s="151">
        <v>0.56000000000000005</v>
      </c>
      <c r="P28" s="152"/>
      <c r="Q28" s="152"/>
      <c r="R28" s="145"/>
      <c r="S28" s="204"/>
    </row>
    <row r="29" spans="2:19" hidden="1">
      <c r="B29" s="221" t="s">
        <v>8</v>
      </c>
      <c r="C29" s="174" t="s">
        <v>90</v>
      </c>
      <c r="D29" s="176" t="s">
        <v>48</v>
      </c>
      <c r="E29" s="173">
        <v>33.200000000000003</v>
      </c>
      <c r="F29" s="174"/>
      <c r="G29" s="175" t="s">
        <v>62</v>
      </c>
      <c r="H29" s="176">
        <v>7.6</v>
      </c>
      <c r="I29" s="176">
        <f>H29-H28</f>
        <v>7.6</v>
      </c>
      <c r="J29" s="176">
        <f>(O29-O28)*E29</f>
        <v>7.968</v>
      </c>
      <c r="K29" s="176">
        <f>I29-J29</f>
        <v>-0.36800000000000033</v>
      </c>
      <c r="L29" s="177">
        <f>C29-C28</f>
        <v>8.3333333333333037E-3</v>
      </c>
      <c r="M29" s="176"/>
      <c r="N29" s="176"/>
      <c r="O29" s="178">
        <v>0.8</v>
      </c>
      <c r="P29" s="179"/>
      <c r="Q29" s="179"/>
      <c r="R29" s="172"/>
      <c r="S29" s="205"/>
    </row>
    <row r="30" spans="2:19" ht="13.15" hidden="1" thickTop="1">
      <c r="B30" s="219" t="s">
        <v>94</v>
      </c>
      <c r="C30" s="193" t="s">
        <v>92</v>
      </c>
      <c r="D30" s="195" t="s">
        <v>48</v>
      </c>
      <c r="E30" s="192">
        <v>33.200000000000003</v>
      </c>
      <c r="F30" s="193" t="s">
        <v>57</v>
      </c>
      <c r="G30" s="194"/>
      <c r="H30" s="195"/>
      <c r="I30" s="195"/>
      <c r="J30" s="195"/>
      <c r="K30" s="195"/>
      <c r="L30" s="196"/>
      <c r="M30" s="195">
        <v>469.3</v>
      </c>
      <c r="N30" s="195"/>
      <c r="O30" s="197">
        <v>0.77</v>
      </c>
      <c r="P30" s="198"/>
      <c r="Q30" s="198"/>
      <c r="R30" s="191"/>
      <c r="S30" s="203" t="s">
        <v>108</v>
      </c>
    </row>
    <row r="31" spans="2:19" hidden="1">
      <c r="B31" s="220" t="s">
        <v>94</v>
      </c>
      <c r="C31" s="147" t="s">
        <v>95</v>
      </c>
      <c r="D31" s="149" t="s">
        <v>48</v>
      </c>
      <c r="E31" s="146">
        <v>33.200000000000003</v>
      </c>
      <c r="F31" s="147" t="s">
        <v>55</v>
      </c>
      <c r="G31" s="148"/>
      <c r="H31" s="149"/>
      <c r="I31" s="149"/>
      <c r="J31" s="149"/>
      <c r="K31" s="149"/>
      <c r="L31" s="150"/>
      <c r="M31" s="149">
        <v>536.4</v>
      </c>
      <c r="N31" s="149">
        <f>M31-M30</f>
        <v>67.099999999999966</v>
      </c>
      <c r="O31" s="151">
        <v>0.53500000000000003</v>
      </c>
      <c r="P31" s="152">
        <f>(O30-O31)*E31</f>
        <v>7.8020000000000005</v>
      </c>
      <c r="Q31" s="152">
        <f>N31/P31</f>
        <v>8.6003588823378578</v>
      </c>
      <c r="R31" s="145" t="s">
        <v>69</v>
      </c>
      <c r="S31" s="204"/>
    </row>
    <row r="32" spans="2:19" hidden="1">
      <c r="B32" s="220" t="s">
        <v>94</v>
      </c>
      <c r="C32" s="147" t="s">
        <v>12</v>
      </c>
      <c r="D32" s="149" t="s">
        <v>48</v>
      </c>
      <c r="E32" s="146">
        <v>33.200000000000003</v>
      </c>
      <c r="F32" s="147"/>
      <c r="G32" s="148" t="s">
        <v>304</v>
      </c>
      <c r="H32" s="149">
        <v>41.1</v>
      </c>
      <c r="I32" s="149"/>
      <c r="J32" s="149"/>
      <c r="K32" s="149"/>
      <c r="L32" s="150"/>
      <c r="M32" s="149"/>
      <c r="N32" s="149"/>
      <c r="O32" s="151">
        <v>0.53</v>
      </c>
      <c r="P32" s="152"/>
      <c r="Q32" s="152"/>
      <c r="R32" s="145"/>
      <c r="S32" s="204"/>
    </row>
    <row r="33" spans="2:19" hidden="1">
      <c r="B33" s="220" t="s">
        <v>11</v>
      </c>
      <c r="C33" s="147" t="s">
        <v>13</v>
      </c>
      <c r="D33" s="149" t="s">
        <v>48</v>
      </c>
      <c r="E33" s="146">
        <v>33.200000000000003</v>
      </c>
      <c r="F33" s="147"/>
      <c r="G33" s="148" t="s">
        <v>306</v>
      </c>
      <c r="H33" s="149">
        <v>52.4</v>
      </c>
      <c r="I33" s="149">
        <f>H33-H32</f>
        <v>11.299999999999997</v>
      </c>
      <c r="J33" s="149">
        <f>(O33-O32)*E33</f>
        <v>10.956</v>
      </c>
      <c r="K33" s="149">
        <f>I33-J33</f>
        <v>0.34399999999999764</v>
      </c>
      <c r="L33" s="150">
        <f>C33-C32</f>
        <v>0.17291666666666672</v>
      </c>
      <c r="M33" s="149"/>
      <c r="N33" s="149"/>
      <c r="O33" s="151">
        <v>0.86</v>
      </c>
      <c r="P33" s="152"/>
      <c r="Q33" s="152"/>
      <c r="R33" s="145"/>
      <c r="S33" s="204"/>
    </row>
    <row r="34" spans="2:19" hidden="1">
      <c r="B34" s="220" t="s">
        <v>11</v>
      </c>
      <c r="C34" s="147" t="s">
        <v>109</v>
      </c>
      <c r="D34" s="149" t="s">
        <v>48</v>
      </c>
      <c r="E34" s="146">
        <v>33.200000000000003</v>
      </c>
      <c r="F34" s="147" t="s">
        <v>58</v>
      </c>
      <c r="G34" s="148"/>
      <c r="H34" s="149"/>
      <c r="I34" s="149"/>
      <c r="J34" s="149"/>
      <c r="K34" s="149"/>
      <c r="L34" s="150"/>
      <c r="M34" s="149">
        <v>536.70000000000005</v>
      </c>
      <c r="N34" s="149"/>
      <c r="O34" s="151">
        <v>0.86</v>
      </c>
      <c r="P34" s="152"/>
      <c r="Q34" s="152"/>
      <c r="R34" s="145"/>
      <c r="S34" s="204"/>
    </row>
    <row r="35" spans="2:19" hidden="1">
      <c r="B35" s="221" t="s">
        <v>94</v>
      </c>
      <c r="C35" s="174" t="s">
        <v>110</v>
      </c>
      <c r="D35" s="176" t="s">
        <v>48</v>
      </c>
      <c r="E35" s="173">
        <v>33.200000000000003</v>
      </c>
      <c r="F35" s="174" t="s">
        <v>59</v>
      </c>
      <c r="G35" s="175"/>
      <c r="H35" s="176"/>
      <c r="I35" s="176"/>
      <c r="J35" s="176"/>
      <c r="K35" s="176"/>
      <c r="L35" s="177"/>
      <c r="M35" s="176">
        <v>605.5</v>
      </c>
      <c r="N35" s="176">
        <f>M35-M34</f>
        <v>68.799999999999955</v>
      </c>
      <c r="O35" s="178">
        <v>0.59</v>
      </c>
      <c r="P35" s="179">
        <f>(O34-O35)*E35</f>
        <v>8.9640000000000022</v>
      </c>
      <c r="Q35" s="179">
        <f>N35/P35</f>
        <v>7.6751450245426076</v>
      </c>
      <c r="R35" s="172" t="s">
        <v>69</v>
      </c>
      <c r="S35" s="205"/>
    </row>
    <row r="36" spans="2:19" ht="13.15" hidden="1" thickTop="1">
      <c r="B36" s="219" t="s">
        <v>94</v>
      </c>
      <c r="C36" s="193" t="s">
        <v>112</v>
      </c>
      <c r="D36" s="195" t="s">
        <v>48</v>
      </c>
      <c r="E36" s="192">
        <v>33.200000000000003</v>
      </c>
      <c r="F36" s="193"/>
      <c r="G36" s="194" t="s">
        <v>210</v>
      </c>
      <c r="H36" s="195"/>
      <c r="I36" s="195"/>
      <c r="J36" s="195"/>
      <c r="K36" s="195"/>
      <c r="L36" s="196"/>
      <c r="M36" s="195"/>
      <c r="N36" s="195"/>
      <c r="O36" s="197">
        <v>0.8</v>
      </c>
      <c r="P36" s="198"/>
      <c r="Q36" s="198"/>
      <c r="R36" s="191"/>
      <c r="S36" s="203" t="s">
        <v>389</v>
      </c>
    </row>
    <row r="37" spans="2:19" hidden="1">
      <c r="B37" s="220" t="s">
        <v>94</v>
      </c>
      <c r="C37" s="147" t="s">
        <v>113</v>
      </c>
      <c r="D37" s="149" t="s">
        <v>48</v>
      </c>
      <c r="E37" s="146">
        <v>33.200000000000003</v>
      </c>
      <c r="F37" s="147"/>
      <c r="G37" s="148" t="s">
        <v>215</v>
      </c>
      <c r="H37" s="153" t="s">
        <v>146</v>
      </c>
      <c r="I37" s="149"/>
      <c r="J37" s="149"/>
      <c r="K37" s="149"/>
      <c r="L37" s="150"/>
      <c r="M37" s="149"/>
      <c r="N37" s="149"/>
      <c r="O37" s="151">
        <v>0.99</v>
      </c>
      <c r="P37" s="152"/>
      <c r="Q37" s="152"/>
      <c r="R37" s="154" t="s">
        <v>240</v>
      </c>
      <c r="S37" s="206"/>
    </row>
    <row r="38" spans="2:19" hidden="1">
      <c r="B38" s="220" t="s">
        <v>94</v>
      </c>
      <c r="C38" s="147" t="s">
        <v>134</v>
      </c>
      <c r="D38" s="149" t="s">
        <v>48</v>
      </c>
      <c r="E38" s="146">
        <v>33.200000000000003</v>
      </c>
      <c r="F38" s="147" t="s">
        <v>57</v>
      </c>
      <c r="G38" s="148"/>
      <c r="H38" s="149"/>
      <c r="I38" s="149"/>
      <c r="J38" s="149"/>
      <c r="K38" s="149"/>
      <c r="L38" s="150"/>
      <c r="M38" s="149">
        <v>613.5</v>
      </c>
      <c r="N38" s="149"/>
      <c r="O38" s="151">
        <v>0.99</v>
      </c>
      <c r="P38" s="152"/>
      <c r="Q38" s="152"/>
      <c r="R38" s="145"/>
      <c r="S38" s="204"/>
    </row>
    <row r="39" spans="2:19" hidden="1">
      <c r="B39" s="220" t="s">
        <v>221</v>
      </c>
      <c r="C39" s="147" t="s">
        <v>222</v>
      </c>
      <c r="D39" s="149" t="s">
        <v>48</v>
      </c>
      <c r="E39" s="146">
        <v>33.200000000000003</v>
      </c>
      <c r="F39" s="147" t="s">
        <v>217</v>
      </c>
      <c r="G39" s="148" t="s">
        <v>216</v>
      </c>
      <c r="H39" s="149"/>
      <c r="I39" s="149"/>
      <c r="J39" s="149"/>
      <c r="K39" s="149"/>
      <c r="L39" s="150"/>
      <c r="M39" s="149">
        <v>783.5</v>
      </c>
      <c r="N39" s="149">
        <f>M39-M38</f>
        <v>170</v>
      </c>
      <c r="O39" s="151">
        <v>0.125</v>
      </c>
      <c r="P39" s="152">
        <f>(O38-O39)*E39</f>
        <v>28.718000000000004</v>
      </c>
      <c r="Q39" s="152">
        <f>N39/P39</f>
        <v>5.9196322863709163</v>
      </c>
      <c r="R39" s="145" t="s">
        <v>218</v>
      </c>
      <c r="S39" s="204"/>
    </row>
    <row r="40" spans="2:19" hidden="1">
      <c r="B40" s="220" t="s">
        <v>221</v>
      </c>
      <c r="C40" s="147" t="s">
        <v>223</v>
      </c>
      <c r="D40" s="149" t="s">
        <v>48</v>
      </c>
      <c r="E40" s="146">
        <v>33.200000000000003</v>
      </c>
      <c r="F40" s="147" t="s">
        <v>167</v>
      </c>
      <c r="G40" s="148" t="s">
        <v>219</v>
      </c>
      <c r="H40" s="153" t="s">
        <v>146</v>
      </c>
      <c r="I40" s="149"/>
      <c r="J40" s="149"/>
      <c r="K40" s="149"/>
      <c r="L40" s="150"/>
      <c r="M40" s="149">
        <v>892.7</v>
      </c>
      <c r="N40" s="149">
        <f>M40-M39</f>
        <v>109.20000000000005</v>
      </c>
      <c r="O40" s="151">
        <v>5.5E-2</v>
      </c>
      <c r="P40" s="152"/>
      <c r="Q40" s="152"/>
      <c r="R40" s="145" t="s">
        <v>424</v>
      </c>
      <c r="S40" s="204"/>
    </row>
    <row r="41" spans="2:19" hidden="1">
      <c r="B41" s="221" t="s">
        <v>221</v>
      </c>
      <c r="C41" s="174" t="s">
        <v>288</v>
      </c>
      <c r="D41" s="176" t="s">
        <v>48</v>
      </c>
      <c r="E41" s="173"/>
      <c r="F41" s="174"/>
      <c r="G41" s="175" t="s">
        <v>235</v>
      </c>
      <c r="H41" s="180"/>
      <c r="I41" s="176"/>
      <c r="J41" s="176"/>
      <c r="K41" s="176"/>
      <c r="L41" s="177"/>
      <c r="M41" s="176"/>
      <c r="N41" s="176"/>
      <c r="O41" s="178"/>
      <c r="P41" s="179"/>
      <c r="Q41" s="179"/>
      <c r="R41" s="172" t="s">
        <v>289</v>
      </c>
      <c r="S41" s="205"/>
    </row>
    <row r="42" spans="2:19" ht="13.15" hidden="1" thickTop="1">
      <c r="B42" s="219" t="s">
        <v>221</v>
      </c>
      <c r="C42" s="193" t="s">
        <v>239</v>
      </c>
      <c r="D42" s="195" t="s">
        <v>48</v>
      </c>
      <c r="E42" s="192">
        <v>33.200000000000003</v>
      </c>
      <c r="F42" s="193"/>
      <c r="G42" s="194" t="s">
        <v>236</v>
      </c>
      <c r="H42" s="195"/>
      <c r="I42" s="195"/>
      <c r="J42" s="195"/>
      <c r="K42" s="195"/>
      <c r="L42" s="196"/>
      <c r="M42" s="195"/>
      <c r="N42" s="195"/>
      <c r="O42" s="197">
        <v>0.74</v>
      </c>
      <c r="P42" s="198"/>
      <c r="Q42" s="198"/>
      <c r="R42" s="191"/>
      <c r="S42" s="203" t="s">
        <v>390</v>
      </c>
    </row>
    <row r="43" spans="2:19" hidden="1">
      <c r="B43" s="220" t="s">
        <v>221</v>
      </c>
      <c r="C43" s="147" t="s">
        <v>255</v>
      </c>
      <c r="D43" s="149" t="s">
        <v>48</v>
      </c>
      <c r="E43" s="146">
        <v>33.200000000000003</v>
      </c>
      <c r="F43" s="147"/>
      <c r="G43" s="148" t="s">
        <v>237</v>
      </c>
      <c r="H43" s="155" t="s">
        <v>146</v>
      </c>
      <c r="I43" s="149"/>
      <c r="J43" s="149"/>
      <c r="K43" s="149"/>
      <c r="L43" s="150"/>
      <c r="M43" s="149"/>
      <c r="N43" s="149"/>
      <c r="O43" s="151">
        <v>0.99</v>
      </c>
      <c r="P43" s="152"/>
      <c r="Q43" s="152"/>
      <c r="R43" s="154" t="s">
        <v>241</v>
      </c>
      <c r="S43" s="206"/>
    </row>
    <row r="44" spans="2:19" hidden="1">
      <c r="B44" s="220" t="s">
        <v>221</v>
      </c>
      <c r="C44" s="147" t="s">
        <v>254</v>
      </c>
      <c r="D44" s="149" t="s">
        <v>48</v>
      </c>
      <c r="E44" s="146">
        <v>33.200000000000003</v>
      </c>
      <c r="F44" s="147" t="s">
        <v>166</v>
      </c>
      <c r="G44" s="148"/>
      <c r="H44" s="149"/>
      <c r="I44" s="149"/>
      <c r="J44" s="149"/>
      <c r="K44" s="149"/>
      <c r="L44" s="150"/>
      <c r="M44" s="149">
        <v>901.5</v>
      </c>
      <c r="N44" s="149"/>
      <c r="O44" s="151">
        <v>0.99</v>
      </c>
      <c r="P44" s="152"/>
      <c r="Q44" s="152"/>
      <c r="R44" s="145"/>
      <c r="S44" s="204"/>
    </row>
    <row r="45" spans="2:19" hidden="1">
      <c r="B45" s="220" t="s">
        <v>221</v>
      </c>
      <c r="C45" s="147" t="s">
        <v>256</v>
      </c>
      <c r="D45" s="149" t="s">
        <v>48</v>
      </c>
      <c r="E45" s="146">
        <v>33.200000000000003</v>
      </c>
      <c r="F45" s="147" t="s">
        <v>242</v>
      </c>
      <c r="G45" s="148" t="s">
        <v>243</v>
      </c>
      <c r="H45" s="149"/>
      <c r="I45" s="149"/>
      <c r="J45" s="149"/>
      <c r="K45" s="149"/>
      <c r="L45" s="150"/>
      <c r="M45" s="149">
        <v>1132.4000000000001</v>
      </c>
      <c r="N45" s="149">
        <f>M45-M44</f>
        <v>230.90000000000009</v>
      </c>
      <c r="O45" s="151">
        <v>0.06</v>
      </c>
      <c r="P45" s="152">
        <f>(O44-O45)*E45</f>
        <v>30.876000000000001</v>
      </c>
      <c r="Q45" s="152">
        <f>N45/P45</f>
        <v>7.4783002979660607</v>
      </c>
      <c r="R45" s="145" t="s">
        <v>244</v>
      </c>
      <c r="S45" s="204"/>
    </row>
    <row r="46" spans="2:19" hidden="1">
      <c r="B46" s="220" t="s">
        <v>221</v>
      </c>
      <c r="C46" s="147" t="s">
        <v>257</v>
      </c>
      <c r="D46" s="149" t="s">
        <v>48</v>
      </c>
      <c r="E46" s="146">
        <v>33.200000000000003</v>
      </c>
      <c r="F46" s="147" t="s">
        <v>245</v>
      </c>
      <c r="G46" s="148" t="s">
        <v>219</v>
      </c>
      <c r="H46" s="149"/>
      <c r="I46" s="149"/>
      <c r="J46" s="149"/>
      <c r="K46" s="149"/>
      <c r="L46" s="150"/>
      <c r="M46" s="149">
        <v>1147.8</v>
      </c>
      <c r="N46" s="149">
        <f>M46-M45</f>
        <v>15.399999999999864</v>
      </c>
      <c r="O46" s="151">
        <v>0.04</v>
      </c>
      <c r="P46" s="152"/>
      <c r="Q46" s="152"/>
      <c r="R46" s="145" t="s">
        <v>251</v>
      </c>
      <c r="S46" s="204"/>
    </row>
    <row r="47" spans="2:19" hidden="1">
      <c r="B47" s="220" t="s">
        <v>221</v>
      </c>
      <c r="C47" s="147" t="s">
        <v>257</v>
      </c>
      <c r="D47" s="149" t="s">
        <v>48</v>
      </c>
      <c r="E47" s="146">
        <v>33.200000000000003</v>
      </c>
      <c r="F47" s="147"/>
      <c r="G47" s="148" t="s">
        <v>246</v>
      </c>
      <c r="H47" s="149"/>
      <c r="I47" s="149"/>
      <c r="J47" s="149"/>
      <c r="K47" s="149"/>
      <c r="L47" s="150"/>
      <c r="M47" s="149"/>
      <c r="N47" s="149"/>
      <c r="O47" s="151">
        <v>0.04</v>
      </c>
      <c r="P47" s="152"/>
      <c r="Q47" s="152"/>
      <c r="R47" s="145"/>
      <c r="S47" s="204"/>
    </row>
    <row r="48" spans="2:19" hidden="1">
      <c r="B48" s="220" t="s">
        <v>221</v>
      </c>
      <c r="C48" s="147" t="s">
        <v>258</v>
      </c>
      <c r="D48" s="149" t="s">
        <v>48</v>
      </c>
      <c r="E48" s="146">
        <v>33.200000000000003</v>
      </c>
      <c r="F48" s="147"/>
      <c r="G48" s="148" t="s">
        <v>247</v>
      </c>
      <c r="H48" s="149" t="s">
        <v>146</v>
      </c>
      <c r="I48" s="149"/>
      <c r="J48" s="149"/>
      <c r="K48" s="149"/>
      <c r="L48" s="150"/>
      <c r="M48" s="149"/>
      <c r="N48" s="149"/>
      <c r="O48" s="151">
        <v>0.505</v>
      </c>
      <c r="P48" s="152"/>
      <c r="Q48" s="152"/>
      <c r="R48" s="145"/>
      <c r="S48" s="204"/>
    </row>
    <row r="49" spans="2:19" hidden="1">
      <c r="B49" s="220" t="s">
        <v>221</v>
      </c>
      <c r="C49" s="147" t="s">
        <v>259</v>
      </c>
      <c r="D49" s="149" t="s">
        <v>48</v>
      </c>
      <c r="E49" s="146">
        <v>33.200000000000003</v>
      </c>
      <c r="F49" s="147" t="s">
        <v>248</v>
      </c>
      <c r="G49" s="148"/>
      <c r="H49" s="149"/>
      <c r="I49" s="149"/>
      <c r="J49" s="149"/>
      <c r="K49" s="149"/>
      <c r="L49" s="150"/>
      <c r="M49" s="149">
        <v>1147.8</v>
      </c>
      <c r="N49" s="149"/>
      <c r="O49" s="151">
        <v>0.505</v>
      </c>
      <c r="P49" s="152"/>
      <c r="Q49" s="152"/>
      <c r="R49" s="145"/>
      <c r="S49" s="204"/>
    </row>
    <row r="50" spans="2:19" hidden="1">
      <c r="B50" s="220" t="s">
        <v>260</v>
      </c>
      <c r="C50" s="147" t="s">
        <v>273</v>
      </c>
      <c r="D50" s="149" t="s">
        <v>48</v>
      </c>
      <c r="E50" s="146">
        <v>33.200000000000003</v>
      </c>
      <c r="F50" s="147" t="s">
        <v>249</v>
      </c>
      <c r="G50" s="148" t="s">
        <v>216</v>
      </c>
      <c r="H50" s="149"/>
      <c r="I50" s="149"/>
      <c r="J50" s="149"/>
      <c r="K50" s="149"/>
      <c r="L50" s="150"/>
      <c r="M50" s="149">
        <v>1224.5</v>
      </c>
      <c r="N50" s="149">
        <f>M50-M49</f>
        <v>76.700000000000045</v>
      </c>
      <c r="O50" s="151">
        <v>0.03</v>
      </c>
      <c r="P50" s="152">
        <f>(O49-O50)*E50</f>
        <v>15.770000000000001</v>
      </c>
      <c r="Q50" s="156">
        <f>N50/P50</f>
        <v>4.8636651870640479</v>
      </c>
      <c r="R50" s="145" t="s">
        <v>252</v>
      </c>
      <c r="S50" s="204"/>
    </row>
    <row r="51" spans="2:19" hidden="1">
      <c r="B51" s="221" t="s">
        <v>260</v>
      </c>
      <c r="C51" s="174" t="s">
        <v>274</v>
      </c>
      <c r="D51" s="176" t="s">
        <v>48</v>
      </c>
      <c r="E51" s="173">
        <v>33.200000000000003</v>
      </c>
      <c r="F51" s="174" t="s">
        <v>250</v>
      </c>
      <c r="G51" s="175" t="s">
        <v>219</v>
      </c>
      <c r="H51" s="176"/>
      <c r="I51" s="176"/>
      <c r="J51" s="176"/>
      <c r="K51" s="176"/>
      <c r="L51" s="177"/>
      <c r="M51" s="176">
        <v>1226.4000000000001</v>
      </c>
      <c r="N51" s="176">
        <f>M51-M50</f>
        <v>1.9000000000000909</v>
      </c>
      <c r="O51" s="178">
        <v>3.5000000000000003E-2</v>
      </c>
      <c r="P51" s="179"/>
      <c r="Q51" s="179"/>
      <c r="R51" s="172" t="s">
        <v>253</v>
      </c>
      <c r="S51" s="205"/>
    </row>
    <row r="52" spans="2:19" ht="13.15" hidden="1" thickTop="1">
      <c r="B52" s="219" t="s">
        <v>260</v>
      </c>
      <c r="C52" s="193"/>
      <c r="D52" s="195" t="s">
        <v>48</v>
      </c>
      <c r="E52" s="192">
        <v>33.200000000000003</v>
      </c>
      <c r="F52" s="193" t="s">
        <v>263</v>
      </c>
      <c r="G52" s="194" t="s">
        <v>216</v>
      </c>
      <c r="H52" s="195"/>
      <c r="I52" s="195"/>
      <c r="J52" s="195"/>
      <c r="K52" s="195"/>
      <c r="L52" s="196"/>
      <c r="M52" s="195">
        <v>1226.4000000000001</v>
      </c>
      <c r="N52" s="195"/>
      <c r="O52" s="197"/>
      <c r="P52" s="198"/>
      <c r="Q52" s="198"/>
      <c r="R52" s="191"/>
      <c r="S52" s="203" t="s">
        <v>398</v>
      </c>
    </row>
    <row r="53" spans="2:19" hidden="1">
      <c r="B53" s="220" t="s">
        <v>260</v>
      </c>
      <c r="C53" s="147"/>
      <c r="D53" s="149" t="s">
        <v>48</v>
      </c>
      <c r="E53" s="146">
        <v>33.200000000000003</v>
      </c>
      <c r="F53" s="147" t="s">
        <v>263</v>
      </c>
      <c r="G53" s="148" t="s">
        <v>264</v>
      </c>
      <c r="H53" s="149"/>
      <c r="I53" s="149"/>
      <c r="J53" s="149"/>
      <c r="K53" s="149"/>
      <c r="L53" s="150"/>
      <c r="M53" s="149">
        <v>1227.2</v>
      </c>
      <c r="N53" s="149">
        <f>M53-M52</f>
        <v>0.79999999999995453</v>
      </c>
      <c r="O53" s="151">
        <v>0.04</v>
      </c>
      <c r="P53" s="152"/>
      <c r="Q53" s="152"/>
      <c r="R53" s="145" t="s">
        <v>265</v>
      </c>
      <c r="S53" s="204"/>
    </row>
    <row r="54" spans="2:19" hidden="1">
      <c r="B54" s="220" t="s">
        <v>260</v>
      </c>
      <c r="C54" s="147" t="s">
        <v>275</v>
      </c>
      <c r="D54" s="149" t="s">
        <v>48</v>
      </c>
      <c r="E54" s="146">
        <v>33.200000000000003</v>
      </c>
      <c r="F54" s="147"/>
      <c r="G54" s="148" t="s">
        <v>266</v>
      </c>
      <c r="H54" s="149"/>
      <c r="I54" s="149"/>
      <c r="J54" s="149"/>
      <c r="K54" s="149"/>
      <c r="L54" s="150"/>
      <c r="M54" s="149"/>
      <c r="N54" s="149"/>
      <c r="O54" s="151">
        <v>0.04</v>
      </c>
      <c r="P54" s="152"/>
      <c r="Q54" s="152"/>
      <c r="R54" s="145"/>
      <c r="S54" s="204"/>
    </row>
    <row r="55" spans="2:19" hidden="1">
      <c r="B55" s="220" t="s">
        <v>260</v>
      </c>
      <c r="C55" s="147" t="s">
        <v>277</v>
      </c>
      <c r="D55" s="149" t="s">
        <v>48</v>
      </c>
      <c r="E55" s="146">
        <v>33.200000000000003</v>
      </c>
      <c r="F55" s="147"/>
      <c r="G55" s="148" t="s">
        <v>267</v>
      </c>
      <c r="H55" s="149" t="s">
        <v>146</v>
      </c>
      <c r="I55" s="149"/>
      <c r="J55" s="149"/>
      <c r="K55" s="149"/>
      <c r="L55" s="150"/>
      <c r="M55" s="149"/>
      <c r="N55" s="149"/>
      <c r="O55" s="157">
        <v>0.16</v>
      </c>
      <c r="P55" s="152"/>
      <c r="Q55" s="152"/>
      <c r="R55" s="158" t="s">
        <v>268</v>
      </c>
      <c r="S55" s="204"/>
    </row>
    <row r="56" spans="2:19" hidden="1">
      <c r="B56" s="220" t="s">
        <v>260</v>
      </c>
      <c r="C56" s="147" t="s">
        <v>276</v>
      </c>
      <c r="D56" s="149" t="s">
        <v>48</v>
      </c>
      <c r="E56" s="146">
        <v>33.200000000000003</v>
      </c>
      <c r="F56" s="147"/>
      <c r="G56" s="148" t="s">
        <v>269</v>
      </c>
      <c r="H56" s="149"/>
      <c r="I56" s="149"/>
      <c r="J56" s="149"/>
      <c r="K56" s="149"/>
      <c r="L56" s="150"/>
      <c r="M56" s="149">
        <v>1232.3</v>
      </c>
      <c r="N56" s="149"/>
      <c r="O56" s="151">
        <v>0.14000000000000001</v>
      </c>
      <c r="P56" s="152"/>
      <c r="Q56" s="152"/>
      <c r="R56" s="145" t="s">
        <v>270</v>
      </c>
      <c r="S56" s="204"/>
    </row>
    <row r="57" spans="2:19" hidden="1">
      <c r="B57" s="220" t="s">
        <v>260</v>
      </c>
      <c r="C57" s="147" t="s">
        <v>279</v>
      </c>
      <c r="D57" s="149" t="s">
        <v>48</v>
      </c>
      <c r="E57" s="146">
        <v>33.200000000000003</v>
      </c>
      <c r="F57" s="147"/>
      <c r="G57" s="148" t="s">
        <v>278</v>
      </c>
      <c r="H57" s="149" t="s">
        <v>146</v>
      </c>
      <c r="I57" s="149"/>
      <c r="J57" s="149"/>
      <c r="K57" s="149"/>
      <c r="L57" s="150"/>
      <c r="M57" s="149"/>
      <c r="N57" s="149"/>
      <c r="O57" s="151">
        <v>0.70499999999999996</v>
      </c>
      <c r="P57" s="152"/>
      <c r="Q57" s="152"/>
      <c r="R57" s="145"/>
      <c r="S57" s="204"/>
    </row>
    <row r="58" spans="2:19" hidden="1">
      <c r="B58" s="220" t="s">
        <v>260</v>
      </c>
      <c r="C58" s="147" t="s">
        <v>279</v>
      </c>
      <c r="D58" s="149" t="s">
        <v>48</v>
      </c>
      <c r="E58" s="146">
        <v>33.200000000000003</v>
      </c>
      <c r="F58" s="147" t="s">
        <v>261</v>
      </c>
      <c r="G58" s="148"/>
      <c r="H58" s="149"/>
      <c r="I58" s="149"/>
      <c r="J58" s="149"/>
      <c r="K58" s="149"/>
      <c r="L58" s="150"/>
      <c r="M58" s="149">
        <v>1232.3</v>
      </c>
      <c r="N58" s="149"/>
      <c r="O58" s="151">
        <v>0.70499999999999996</v>
      </c>
      <c r="P58" s="152"/>
      <c r="Q58" s="152"/>
      <c r="R58" s="145"/>
      <c r="S58" s="204"/>
    </row>
    <row r="59" spans="2:19" hidden="1">
      <c r="B59" s="220" t="s">
        <v>260</v>
      </c>
      <c r="C59" s="147" t="s">
        <v>282</v>
      </c>
      <c r="D59" s="149" t="s">
        <v>48</v>
      </c>
      <c r="E59" s="146">
        <v>33.200000000000003</v>
      </c>
      <c r="F59" s="147" t="s">
        <v>281</v>
      </c>
      <c r="G59" s="148"/>
      <c r="H59" s="149"/>
      <c r="I59" s="149"/>
      <c r="J59" s="149"/>
      <c r="K59" s="149"/>
      <c r="L59" s="150"/>
      <c r="M59" s="149">
        <v>1299.4000000000001</v>
      </c>
      <c r="N59" s="149">
        <f>M59-M58</f>
        <v>67.100000000000136</v>
      </c>
      <c r="O59" s="151">
        <v>0.39500000000000002</v>
      </c>
      <c r="P59" s="152">
        <f>(O58-O59)*E59</f>
        <v>10.292</v>
      </c>
      <c r="Q59" s="152">
        <f>N59/P59</f>
        <v>6.5196268946754898</v>
      </c>
      <c r="R59" s="145"/>
      <c r="S59" s="204"/>
    </row>
    <row r="60" spans="2:19" hidden="1">
      <c r="B60" s="220" t="s">
        <v>260</v>
      </c>
      <c r="C60" s="147" t="s">
        <v>282</v>
      </c>
      <c r="D60" s="149" t="s">
        <v>48</v>
      </c>
      <c r="E60" s="146">
        <v>33.200000000000003</v>
      </c>
      <c r="F60" s="147"/>
      <c r="G60" s="148" t="s">
        <v>280</v>
      </c>
      <c r="H60" s="149"/>
      <c r="I60" s="149"/>
      <c r="J60" s="149"/>
      <c r="K60" s="149"/>
      <c r="L60" s="150"/>
      <c r="M60" s="149"/>
      <c r="N60" s="149"/>
      <c r="O60" s="151">
        <v>0.39500000000000002</v>
      </c>
      <c r="P60" s="152"/>
      <c r="Q60" s="152"/>
      <c r="R60" s="145"/>
      <c r="S60" s="204"/>
    </row>
    <row r="61" spans="2:19" hidden="1">
      <c r="B61" s="220" t="s">
        <v>260</v>
      </c>
      <c r="C61" s="147" t="s">
        <v>285</v>
      </c>
      <c r="D61" s="149" t="s">
        <v>431</v>
      </c>
      <c r="E61" s="146">
        <v>33.200000000000003</v>
      </c>
      <c r="F61" s="147"/>
      <c r="G61" s="148" t="s">
        <v>283</v>
      </c>
      <c r="H61" s="149" t="s">
        <v>146</v>
      </c>
      <c r="I61" s="149"/>
      <c r="J61" s="149"/>
      <c r="K61" s="149"/>
      <c r="L61" s="150"/>
      <c r="M61" s="149"/>
      <c r="N61" s="149"/>
      <c r="O61" s="151">
        <v>0.94</v>
      </c>
      <c r="P61" s="152"/>
      <c r="Q61" s="152"/>
      <c r="R61" s="145"/>
      <c r="S61" s="204"/>
    </row>
    <row r="62" spans="2:19" hidden="1">
      <c r="B62" s="220" t="s">
        <v>260</v>
      </c>
      <c r="C62" s="147" t="s">
        <v>286</v>
      </c>
      <c r="D62" s="149" t="s">
        <v>48</v>
      </c>
      <c r="E62" s="146">
        <v>33.200000000000003</v>
      </c>
      <c r="F62" s="147"/>
      <c r="G62" s="148" t="s">
        <v>284</v>
      </c>
      <c r="H62" s="149" t="s">
        <v>146</v>
      </c>
      <c r="I62" s="149"/>
      <c r="J62" s="149"/>
      <c r="K62" s="149"/>
      <c r="L62" s="150"/>
      <c r="M62" s="149"/>
      <c r="N62" s="149"/>
      <c r="O62" s="151">
        <v>0.995</v>
      </c>
      <c r="P62" s="152"/>
      <c r="Q62" s="152"/>
      <c r="R62" s="145"/>
      <c r="S62" s="204"/>
    </row>
    <row r="63" spans="2:19" hidden="1">
      <c r="B63" s="220" t="s">
        <v>260</v>
      </c>
      <c r="C63" s="147" t="s">
        <v>286</v>
      </c>
      <c r="D63" s="149" t="s">
        <v>48</v>
      </c>
      <c r="E63" s="146">
        <v>33.200000000000003</v>
      </c>
      <c r="F63" s="147" t="s">
        <v>287</v>
      </c>
      <c r="G63" s="148"/>
      <c r="H63" s="149"/>
      <c r="I63" s="149"/>
      <c r="J63" s="149"/>
      <c r="K63" s="149"/>
      <c r="L63" s="150"/>
      <c r="M63" s="149">
        <v>1299.4000000000001</v>
      </c>
      <c r="N63" s="149"/>
      <c r="O63" s="151">
        <v>0.995</v>
      </c>
      <c r="P63" s="152"/>
      <c r="Q63" s="152"/>
      <c r="R63" s="145"/>
      <c r="S63" s="204"/>
    </row>
    <row r="64" spans="2:19" hidden="1">
      <c r="B64" s="220" t="s">
        <v>260</v>
      </c>
      <c r="C64" s="147"/>
      <c r="D64" s="149" t="s">
        <v>48</v>
      </c>
      <c r="E64" s="146">
        <v>33.200000000000003</v>
      </c>
      <c r="F64" s="147" t="s">
        <v>290</v>
      </c>
      <c r="G64" s="148" t="s">
        <v>235</v>
      </c>
      <c r="H64" s="149"/>
      <c r="I64" s="149"/>
      <c r="J64" s="149"/>
      <c r="K64" s="149"/>
      <c r="L64" s="150"/>
      <c r="M64" s="149"/>
      <c r="N64" s="149"/>
      <c r="O64" s="151"/>
      <c r="P64" s="152"/>
      <c r="Q64" s="152"/>
      <c r="R64" s="332" t="s">
        <v>317</v>
      </c>
      <c r="S64" s="333"/>
    </row>
    <row r="65" spans="2:19" hidden="1">
      <c r="B65" s="220" t="s">
        <v>300</v>
      </c>
      <c r="C65" s="147" t="s">
        <v>299</v>
      </c>
      <c r="D65" s="149" t="s">
        <v>48</v>
      </c>
      <c r="E65" s="146">
        <v>33.200000000000003</v>
      </c>
      <c r="F65" s="147" t="s">
        <v>292</v>
      </c>
      <c r="G65" s="148" t="s">
        <v>293</v>
      </c>
      <c r="H65" s="149"/>
      <c r="I65" s="149"/>
      <c r="J65" s="149"/>
      <c r="K65" s="149"/>
      <c r="L65" s="150"/>
      <c r="M65" s="149">
        <v>1565.8</v>
      </c>
      <c r="N65" s="149">
        <f>M65-M63</f>
        <v>266.39999999999986</v>
      </c>
      <c r="O65" s="151">
        <v>6.5000000000000002E-2</v>
      </c>
      <c r="P65" s="152">
        <f>(O63-O65)*E65</f>
        <v>30.876000000000001</v>
      </c>
      <c r="Q65" s="152">
        <f>N65/P65</f>
        <v>8.6280606296152307</v>
      </c>
      <c r="R65" s="145"/>
      <c r="S65" s="204"/>
    </row>
    <row r="66" spans="2:19" hidden="1">
      <c r="B66" s="220" t="s">
        <v>300</v>
      </c>
      <c r="C66" s="147" t="s">
        <v>301</v>
      </c>
      <c r="D66" s="149" t="s">
        <v>48</v>
      </c>
      <c r="E66" s="146">
        <v>33.200000000000003</v>
      </c>
      <c r="F66" s="147" t="s">
        <v>59</v>
      </c>
      <c r="G66" s="148" t="s">
        <v>294</v>
      </c>
      <c r="H66" s="149"/>
      <c r="I66" s="149"/>
      <c r="J66" s="149"/>
      <c r="K66" s="149"/>
      <c r="L66" s="150"/>
      <c r="M66" s="149">
        <v>1575.8</v>
      </c>
      <c r="N66" s="149">
        <f>M66-M65</f>
        <v>10</v>
      </c>
      <c r="O66" s="151">
        <v>0.06</v>
      </c>
      <c r="P66" s="152"/>
      <c r="Q66" s="152"/>
      <c r="R66" s="145"/>
      <c r="S66" s="204"/>
    </row>
    <row r="67" spans="2:19" hidden="1">
      <c r="B67" s="220" t="s">
        <v>300</v>
      </c>
      <c r="C67" s="147" t="s">
        <v>301</v>
      </c>
      <c r="D67" s="149" t="s">
        <v>48</v>
      </c>
      <c r="E67" s="146">
        <v>33.200000000000003</v>
      </c>
      <c r="F67" s="147"/>
      <c r="G67" s="148" t="s">
        <v>61</v>
      </c>
      <c r="H67" s="149">
        <v>0</v>
      </c>
      <c r="I67" s="149"/>
      <c r="J67" s="149"/>
      <c r="K67" s="149"/>
      <c r="L67" s="150"/>
      <c r="M67" s="149"/>
      <c r="N67" s="149"/>
      <c r="O67" s="151">
        <v>0.06</v>
      </c>
      <c r="P67" s="152"/>
      <c r="Q67" s="152"/>
      <c r="R67" s="145"/>
      <c r="S67" s="204"/>
    </row>
    <row r="68" spans="2:19" hidden="1">
      <c r="B68" s="221" t="s">
        <v>300</v>
      </c>
      <c r="C68" s="174" t="s">
        <v>303</v>
      </c>
      <c r="D68" s="176" t="s">
        <v>48</v>
      </c>
      <c r="E68" s="173">
        <v>33.200000000000003</v>
      </c>
      <c r="F68" s="174"/>
      <c r="G68" s="175" t="s">
        <v>296</v>
      </c>
      <c r="H68" s="176">
        <v>22.9</v>
      </c>
      <c r="I68" s="176">
        <f>H68-H67</f>
        <v>22.9</v>
      </c>
      <c r="J68" s="176">
        <f>(O68-O67)*E68</f>
        <v>24.568000000000001</v>
      </c>
      <c r="K68" s="176">
        <f>I68-J68</f>
        <v>-1.6680000000000028</v>
      </c>
      <c r="L68" s="174" t="s">
        <v>399</v>
      </c>
      <c r="M68" s="176"/>
      <c r="N68" s="176"/>
      <c r="O68" s="178">
        <v>0.8</v>
      </c>
      <c r="P68" s="179"/>
      <c r="Q68" s="179"/>
      <c r="R68" s="172"/>
      <c r="S68" s="205"/>
    </row>
    <row r="69" spans="2:19" ht="13.15" hidden="1" thickTop="1">
      <c r="B69" s="219" t="s">
        <v>14</v>
      </c>
      <c r="C69" s="193" t="s">
        <v>114</v>
      </c>
      <c r="D69" s="195" t="s">
        <v>48</v>
      </c>
      <c r="E69" s="192">
        <v>33.200000000000003</v>
      </c>
      <c r="F69" s="193" t="s">
        <v>57</v>
      </c>
      <c r="G69" s="194"/>
      <c r="H69" s="195"/>
      <c r="I69" s="195"/>
      <c r="J69" s="195"/>
      <c r="K69" s="195"/>
      <c r="L69" s="196"/>
      <c r="M69" s="195">
        <v>1579.2</v>
      </c>
      <c r="N69" s="195"/>
      <c r="O69" s="197">
        <v>0.78</v>
      </c>
      <c r="P69" s="198"/>
      <c r="Q69" s="198"/>
      <c r="R69" s="191"/>
      <c r="S69" s="203" t="s">
        <v>136</v>
      </c>
    </row>
    <row r="70" spans="2:19" hidden="1">
      <c r="B70" s="220" t="s">
        <v>14</v>
      </c>
      <c r="C70" s="147" t="s">
        <v>115</v>
      </c>
      <c r="D70" s="149" t="s">
        <v>48</v>
      </c>
      <c r="E70" s="146">
        <v>33.200000000000003</v>
      </c>
      <c r="F70" s="147" t="s">
        <v>55</v>
      </c>
      <c r="G70" s="148"/>
      <c r="H70" s="149"/>
      <c r="I70" s="149"/>
      <c r="J70" s="149"/>
      <c r="K70" s="149"/>
      <c r="L70" s="150"/>
      <c r="M70" s="149">
        <v>1647.4</v>
      </c>
      <c r="N70" s="149">
        <f>M70-M69</f>
        <v>68.200000000000045</v>
      </c>
      <c r="O70" s="151">
        <v>0.55000000000000004</v>
      </c>
      <c r="P70" s="152">
        <f>(O69-O70)*E70</f>
        <v>7.6360000000000001</v>
      </c>
      <c r="Q70" s="152">
        <f>N70/P70</f>
        <v>8.9313776846516557</v>
      </c>
      <c r="R70" s="145" t="s">
        <v>69</v>
      </c>
      <c r="S70" s="204"/>
    </row>
    <row r="71" spans="2:19" hidden="1">
      <c r="B71" s="220" t="s">
        <v>14</v>
      </c>
      <c r="C71" s="147" t="s">
        <v>15</v>
      </c>
      <c r="D71" s="149" t="s">
        <v>48</v>
      </c>
      <c r="E71" s="146">
        <v>33.200000000000003</v>
      </c>
      <c r="F71" s="147"/>
      <c r="G71" s="148" t="s">
        <v>304</v>
      </c>
      <c r="H71" s="149">
        <v>60.35</v>
      </c>
      <c r="I71" s="149"/>
      <c r="J71" s="149"/>
      <c r="K71" s="149"/>
      <c r="L71" s="150"/>
      <c r="M71" s="149"/>
      <c r="N71" s="149"/>
      <c r="O71" s="151">
        <v>0.06</v>
      </c>
      <c r="P71" s="152"/>
      <c r="Q71" s="152"/>
      <c r="R71" s="145"/>
      <c r="S71" s="204"/>
    </row>
    <row r="72" spans="2:19" hidden="1">
      <c r="B72" s="220" t="s">
        <v>16</v>
      </c>
      <c r="C72" s="222" t="s">
        <v>17</v>
      </c>
      <c r="D72" s="149" t="s">
        <v>48</v>
      </c>
      <c r="E72" s="146">
        <v>33.200000000000003</v>
      </c>
      <c r="F72" s="147"/>
      <c r="G72" s="148" t="s">
        <v>306</v>
      </c>
      <c r="H72" s="149">
        <v>91.85</v>
      </c>
      <c r="I72" s="149">
        <f>H72-H71</f>
        <v>31.499999999999993</v>
      </c>
      <c r="J72" s="149">
        <f>(O72-O71)*E72</f>
        <v>31.208000000000002</v>
      </c>
      <c r="K72" s="149">
        <f>I72-J72</f>
        <v>0.29199999999999093</v>
      </c>
      <c r="L72" s="159">
        <f>C72+24-C71</f>
        <v>23.638194444444444</v>
      </c>
      <c r="M72" s="149"/>
      <c r="N72" s="149"/>
      <c r="O72" s="151">
        <v>1</v>
      </c>
      <c r="P72" s="152"/>
      <c r="Q72" s="152"/>
      <c r="R72" s="158" t="s">
        <v>151</v>
      </c>
      <c r="S72" s="204"/>
    </row>
    <row r="73" spans="2:19" hidden="1">
      <c r="B73" s="220" t="s">
        <v>16</v>
      </c>
      <c r="C73" s="147" t="s">
        <v>119</v>
      </c>
      <c r="D73" s="149" t="s">
        <v>48</v>
      </c>
      <c r="E73" s="146">
        <v>33.200000000000003</v>
      </c>
      <c r="F73" s="147" t="s">
        <v>58</v>
      </c>
      <c r="G73" s="148"/>
      <c r="H73" s="149"/>
      <c r="I73" s="149"/>
      <c r="J73" s="149"/>
      <c r="K73" s="149"/>
      <c r="L73" s="150"/>
      <c r="M73" s="149">
        <v>1726.9</v>
      </c>
      <c r="N73" s="149"/>
      <c r="O73" s="151">
        <v>1</v>
      </c>
      <c r="P73" s="152"/>
      <c r="Q73" s="152"/>
      <c r="R73" s="145"/>
      <c r="S73" s="204"/>
    </row>
    <row r="74" spans="2:19" hidden="1">
      <c r="B74" s="223" t="s">
        <v>16</v>
      </c>
      <c r="C74" s="182" t="s">
        <v>120</v>
      </c>
      <c r="D74" s="176" t="s">
        <v>48</v>
      </c>
      <c r="E74" s="181">
        <v>33.200000000000003</v>
      </c>
      <c r="F74" s="182" t="s">
        <v>59</v>
      </c>
      <c r="G74" s="183"/>
      <c r="H74" s="184"/>
      <c r="I74" s="184"/>
      <c r="J74" s="184"/>
      <c r="K74" s="184"/>
      <c r="L74" s="185"/>
      <c r="M74" s="184">
        <v>1826.6</v>
      </c>
      <c r="N74" s="184">
        <f>M74-M73</f>
        <v>99.699999999999818</v>
      </c>
      <c r="O74" s="186">
        <v>0.55000000000000004</v>
      </c>
      <c r="P74" s="187">
        <f>(O73-O74)*E74</f>
        <v>14.94</v>
      </c>
      <c r="Q74" s="187">
        <f>N74/P74</f>
        <v>6.6733601070950348</v>
      </c>
      <c r="R74" s="188" t="s">
        <v>153</v>
      </c>
      <c r="S74" s="207"/>
    </row>
    <row r="75" spans="2:19" ht="13.15" hidden="1" thickTop="1">
      <c r="B75" s="219" t="s">
        <v>123</v>
      </c>
      <c r="C75" s="193" t="s">
        <v>124</v>
      </c>
      <c r="D75" s="195" t="s">
        <v>50</v>
      </c>
      <c r="E75" s="192">
        <v>30</v>
      </c>
      <c r="F75" s="193" t="s">
        <v>57</v>
      </c>
      <c r="G75" s="194"/>
      <c r="H75" s="195"/>
      <c r="I75" s="195"/>
      <c r="J75" s="195"/>
      <c r="K75" s="195"/>
      <c r="L75" s="196"/>
      <c r="M75" s="195">
        <v>0</v>
      </c>
      <c r="N75" s="195"/>
      <c r="O75" s="197">
        <v>0.97</v>
      </c>
      <c r="P75" s="198"/>
      <c r="Q75" s="198"/>
      <c r="R75" s="191"/>
      <c r="S75" s="203" t="s">
        <v>135</v>
      </c>
    </row>
    <row r="76" spans="2:19" hidden="1">
      <c r="B76" s="220" t="s">
        <v>123</v>
      </c>
      <c r="C76" s="147" t="s">
        <v>125</v>
      </c>
      <c r="D76" s="149" t="s">
        <v>126</v>
      </c>
      <c r="E76" s="146">
        <v>30</v>
      </c>
      <c r="F76" s="147" t="s">
        <v>55</v>
      </c>
      <c r="G76" s="148"/>
      <c r="H76" s="149"/>
      <c r="I76" s="149"/>
      <c r="J76" s="149"/>
      <c r="K76" s="149"/>
      <c r="L76" s="150"/>
      <c r="M76" s="149">
        <v>70.099999999999994</v>
      </c>
      <c r="N76" s="149">
        <f>M76-M75</f>
        <v>70.099999999999994</v>
      </c>
      <c r="O76" s="151">
        <v>0.61</v>
      </c>
      <c r="P76" s="152">
        <f>(O75-O76)*(E76-0)</f>
        <v>10.799999999999999</v>
      </c>
      <c r="Q76" s="156">
        <f>N76/P76</f>
        <v>6.4907407407407405</v>
      </c>
      <c r="R76" s="332" t="s">
        <v>179</v>
      </c>
      <c r="S76" s="333"/>
    </row>
    <row r="77" spans="2:19" hidden="1">
      <c r="B77" s="220" t="s">
        <v>123</v>
      </c>
      <c r="C77" s="147" t="s">
        <v>20</v>
      </c>
      <c r="D77" s="149" t="s">
        <v>50</v>
      </c>
      <c r="E77" s="146">
        <v>30</v>
      </c>
      <c r="F77" s="147"/>
      <c r="G77" s="148" t="s">
        <v>304</v>
      </c>
      <c r="H77" s="149">
        <v>91.85</v>
      </c>
      <c r="I77" s="149"/>
      <c r="J77" s="149"/>
      <c r="K77" s="149"/>
      <c r="L77" s="150"/>
      <c r="M77" s="149"/>
      <c r="N77" s="149"/>
      <c r="O77" s="151">
        <v>0.61</v>
      </c>
      <c r="P77" s="152"/>
      <c r="Q77" s="152"/>
      <c r="R77" s="145"/>
      <c r="S77" s="204"/>
    </row>
    <row r="78" spans="2:19" hidden="1">
      <c r="B78" s="220" t="s">
        <v>19</v>
      </c>
      <c r="C78" s="222" t="s">
        <v>21</v>
      </c>
      <c r="D78" s="149" t="s">
        <v>50</v>
      </c>
      <c r="E78" s="146">
        <v>30</v>
      </c>
      <c r="F78" s="147"/>
      <c r="G78" s="148" t="s">
        <v>306</v>
      </c>
      <c r="H78" s="149">
        <v>104.4</v>
      </c>
      <c r="I78" s="149">
        <f>H78-H77</f>
        <v>12.550000000000011</v>
      </c>
      <c r="J78" s="149">
        <f>(O78-O77)*E78</f>
        <v>11.700000000000001</v>
      </c>
      <c r="K78" s="149">
        <f>I78-J78</f>
        <v>0.8500000000000103</v>
      </c>
      <c r="L78" s="159">
        <f>C78+24-C77</f>
        <v>24.279166666666669</v>
      </c>
      <c r="M78" s="149"/>
      <c r="N78" s="149"/>
      <c r="O78" s="151">
        <v>1</v>
      </c>
      <c r="P78" s="152"/>
      <c r="Q78" s="152"/>
      <c r="R78" s="158" t="s">
        <v>151</v>
      </c>
      <c r="S78" s="204"/>
    </row>
    <row r="79" spans="2:19" hidden="1">
      <c r="B79" s="220" t="s">
        <v>19</v>
      </c>
      <c r="C79" s="147" t="s">
        <v>131</v>
      </c>
      <c r="D79" s="149" t="s">
        <v>50</v>
      </c>
      <c r="E79" s="146">
        <v>30</v>
      </c>
      <c r="F79" s="147" t="s">
        <v>58</v>
      </c>
      <c r="G79" s="148"/>
      <c r="H79" s="149"/>
      <c r="I79" s="149"/>
      <c r="J79" s="149"/>
      <c r="K79" s="149"/>
      <c r="L79" s="150"/>
      <c r="M79" s="149">
        <v>70.099999999999994</v>
      </c>
      <c r="N79" s="149"/>
      <c r="O79" s="151">
        <v>1</v>
      </c>
      <c r="P79" s="152"/>
      <c r="Q79" s="152"/>
      <c r="R79" s="145"/>
      <c r="S79" s="204"/>
    </row>
    <row r="80" spans="2:19" hidden="1">
      <c r="B80" s="220" t="s">
        <v>19</v>
      </c>
      <c r="C80" s="147" t="s">
        <v>132</v>
      </c>
      <c r="D80" s="149" t="s">
        <v>50</v>
      </c>
      <c r="E80" s="146">
        <v>30</v>
      </c>
      <c r="F80" s="147" t="s">
        <v>59</v>
      </c>
      <c r="G80" s="148"/>
      <c r="H80" s="149"/>
      <c r="I80" s="149"/>
      <c r="J80" s="149"/>
      <c r="K80" s="149"/>
      <c r="L80" s="150"/>
      <c r="M80" s="149">
        <v>139.69999999999999</v>
      </c>
      <c r="N80" s="149">
        <f>M80-M79</f>
        <v>69.599999999999994</v>
      </c>
      <c r="O80" s="151">
        <v>0.7</v>
      </c>
      <c r="P80" s="152">
        <f>(O79-O80)*(E80-0)</f>
        <v>9.0000000000000018</v>
      </c>
      <c r="Q80" s="152">
        <f>N80/P80</f>
        <v>7.7333333333333316</v>
      </c>
      <c r="R80" s="145" t="s">
        <v>69</v>
      </c>
      <c r="S80" s="204"/>
    </row>
    <row r="81" spans="2:19" hidden="1">
      <c r="B81" s="220" t="s">
        <v>19</v>
      </c>
      <c r="C81" s="147" t="s">
        <v>133</v>
      </c>
      <c r="D81" s="149" t="s">
        <v>50</v>
      </c>
      <c r="E81" s="146">
        <v>30</v>
      </c>
      <c r="F81" s="147"/>
      <c r="G81" s="148" t="s">
        <v>61</v>
      </c>
      <c r="H81" s="149">
        <v>0</v>
      </c>
      <c r="I81" s="149"/>
      <c r="J81" s="149"/>
      <c r="K81" s="149"/>
      <c r="L81" s="150"/>
      <c r="M81" s="149"/>
      <c r="N81" s="149"/>
      <c r="O81" s="151">
        <v>0.7</v>
      </c>
      <c r="P81" s="152"/>
      <c r="Q81" s="152"/>
      <c r="R81" s="145"/>
      <c r="S81" s="204"/>
    </row>
    <row r="82" spans="2:19" hidden="1">
      <c r="B82" s="221" t="s">
        <v>19</v>
      </c>
      <c r="C82" s="174" t="s">
        <v>134</v>
      </c>
      <c r="D82" s="176" t="s">
        <v>50</v>
      </c>
      <c r="E82" s="173">
        <v>30</v>
      </c>
      <c r="F82" s="174"/>
      <c r="G82" s="175" t="s">
        <v>62</v>
      </c>
      <c r="H82" s="176">
        <v>2.2999999999999998</v>
      </c>
      <c r="I82" s="176">
        <f>H82-H81</f>
        <v>2.2999999999999998</v>
      </c>
      <c r="J82" s="176">
        <f>(O82-O81)*E82</f>
        <v>3.0000000000000027</v>
      </c>
      <c r="K82" s="176">
        <f>I82-J82</f>
        <v>-0.70000000000000284</v>
      </c>
      <c r="L82" s="177">
        <f>C82-C81</f>
        <v>2.0833333333333259E-3</v>
      </c>
      <c r="M82" s="176"/>
      <c r="N82" s="176"/>
      <c r="O82" s="178">
        <v>0.8</v>
      </c>
      <c r="P82" s="179"/>
      <c r="Q82" s="179"/>
      <c r="R82" s="172"/>
      <c r="S82" s="205"/>
    </row>
    <row r="83" spans="2:19" ht="13.15" hidden="1" thickTop="1">
      <c r="B83" s="219" t="s">
        <v>142</v>
      </c>
      <c r="C83" s="193" t="s">
        <v>137</v>
      </c>
      <c r="D83" s="195" t="s">
        <v>126</v>
      </c>
      <c r="E83" s="192">
        <v>30</v>
      </c>
      <c r="F83" s="193" t="s">
        <v>57</v>
      </c>
      <c r="G83" s="194"/>
      <c r="H83" s="195"/>
      <c r="I83" s="195"/>
      <c r="J83" s="195"/>
      <c r="K83" s="195"/>
      <c r="L83" s="196"/>
      <c r="M83" s="195">
        <v>10.199999999999999</v>
      </c>
      <c r="N83" s="195"/>
      <c r="O83" s="197">
        <v>0.68</v>
      </c>
      <c r="P83" s="198"/>
      <c r="Q83" s="198"/>
      <c r="R83" s="191"/>
      <c r="S83" s="203" t="s">
        <v>141</v>
      </c>
    </row>
    <row r="84" spans="2:19" hidden="1">
      <c r="B84" s="220" t="s">
        <v>142</v>
      </c>
      <c r="C84" s="147" t="s">
        <v>138</v>
      </c>
      <c r="D84" s="149" t="s">
        <v>126</v>
      </c>
      <c r="E84" s="146">
        <v>30</v>
      </c>
      <c r="F84" s="147" t="s">
        <v>55</v>
      </c>
      <c r="G84" s="148"/>
      <c r="H84" s="149"/>
      <c r="I84" s="149"/>
      <c r="J84" s="149"/>
      <c r="K84" s="149"/>
      <c r="L84" s="150"/>
      <c r="M84" s="149">
        <v>82.5</v>
      </c>
      <c r="N84" s="149">
        <f>M84-M83</f>
        <v>72.3</v>
      </c>
      <c r="O84" s="151">
        <v>0.27</v>
      </c>
      <c r="P84" s="152">
        <f>(O83-O84)*(E84-0)</f>
        <v>12.3</v>
      </c>
      <c r="Q84" s="152">
        <f>N84/P84</f>
        <v>5.8780487804878039</v>
      </c>
      <c r="R84" s="145" t="s">
        <v>69</v>
      </c>
      <c r="S84" s="204"/>
    </row>
    <row r="85" spans="2:19" hidden="1">
      <c r="B85" s="220" t="s">
        <v>142</v>
      </c>
      <c r="C85" s="147" t="s">
        <v>22</v>
      </c>
      <c r="D85" s="149" t="s">
        <v>126</v>
      </c>
      <c r="E85" s="146">
        <v>30</v>
      </c>
      <c r="F85" s="147"/>
      <c r="G85" s="148" t="s">
        <v>304</v>
      </c>
      <c r="H85" s="149">
        <v>104.4</v>
      </c>
      <c r="I85" s="149"/>
      <c r="J85" s="149"/>
      <c r="K85" s="149"/>
      <c r="L85" s="150"/>
      <c r="M85" s="149"/>
      <c r="N85" s="149"/>
      <c r="O85" s="151">
        <v>0.27</v>
      </c>
      <c r="P85" s="152"/>
      <c r="Q85" s="152"/>
      <c r="R85" s="145"/>
      <c r="S85" s="204"/>
    </row>
    <row r="86" spans="2:19" hidden="1">
      <c r="B86" s="220" t="s">
        <v>142</v>
      </c>
      <c r="C86" s="147" t="s">
        <v>23</v>
      </c>
      <c r="D86" s="149" t="s">
        <v>126</v>
      </c>
      <c r="E86" s="146">
        <v>30</v>
      </c>
      <c r="F86" s="147"/>
      <c r="G86" s="148" t="s">
        <v>306</v>
      </c>
      <c r="H86" s="149">
        <v>111.7</v>
      </c>
      <c r="I86" s="149">
        <f>H86-H85</f>
        <v>7.2999999999999972</v>
      </c>
      <c r="J86" s="149">
        <f>(O86-O85)*E86</f>
        <v>9.8999999999999986</v>
      </c>
      <c r="K86" s="153">
        <f>I86-J86</f>
        <v>-2.6000000000000014</v>
      </c>
      <c r="L86" s="150">
        <f>C86+24-C85</f>
        <v>24.111111111111114</v>
      </c>
      <c r="M86" s="149"/>
      <c r="N86" s="149"/>
      <c r="O86" s="151">
        <v>0.6</v>
      </c>
      <c r="P86" s="152"/>
      <c r="Q86" s="152"/>
      <c r="R86" s="158" t="s">
        <v>152</v>
      </c>
      <c r="S86" s="204"/>
    </row>
    <row r="87" spans="2:19" hidden="1">
      <c r="B87" s="220" t="s">
        <v>142</v>
      </c>
      <c r="C87" s="147" t="s">
        <v>139</v>
      </c>
      <c r="D87" s="149" t="s">
        <v>126</v>
      </c>
      <c r="E87" s="146">
        <v>30</v>
      </c>
      <c r="F87" s="147" t="s">
        <v>58</v>
      </c>
      <c r="G87" s="148"/>
      <c r="H87" s="149"/>
      <c r="I87" s="149"/>
      <c r="J87" s="149"/>
      <c r="K87" s="149"/>
      <c r="L87" s="150"/>
      <c r="M87" s="149">
        <v>82.5</v>
      </c>
      <c r="N87" s="149"/>
      <c r="O87" s="151">
        <v>0.6</v>
      </c>
      <c r="P87" s="152"/>
      <c r="Q87" s="152"/>
      <c r="R87" s="145"/>
      <c r="S87" s="204"/>
    </row>
    <row r="88" spans="2:19" hidden="1">
      <c r="B88" s="221" t="s">
        <v>142</v>
      </c>
      <c r="C88" s="174" t="s">
        <v>140</v>
      </c>
      <c r="D88" s="176" t="s">
        <v>126</v>
      </c>
      <c r="E88" s="173">
        <v>30</v>
      </c>
      <c r="F88" s="174" t="s">
        <v>59</v>
      </c>
      <c r="G88" s="175"/>
      <c r="H88" s="176"/>
      <c r="I88" s="176"/>
      <c r="J88" s="176"/>
      <c r="K88" s="176"/>
      <c r="L88" s="177"/>
      <c r="M88" s="176">
        <v>154.30000000000001</v>
      </c>
      <c r="N88" s="176">
        <f>M88-M87</f>
        <v>71.800000000000011</v>
      </c>
      <c r="O88" s="178">
        <v>0.21</v>
      </c>
      <c r="P88" s="179">
        <f>(O87-O88)*(E88-0)</f>
        <v>11.700000000000001</v>
      </c>
      <c r="Q88" s="179">
        <f>N88/P88</f>
        <v>6.1367521367521372</v>
      </c>
      <c r="R88" s="172" t="s">
        <v>69</v>
      </c>
      <c r="S88" s="205"/>
    </row>
    <row r="89" spans="2:19" ht="13.15" hidden="1" thickTop="1">
      <c r="B89" s="219" t="s">
        <v>142</v>
      </c>
      <c r="C89" s="193" t="s">
        <v>144</v>
      </c>
      <c r="D89" s="195" t="s">
        <v>126</v>
      </c>
      <c r="E89" s="192">
        <v>30</v>
      </c>
      <c r="F89" s="193"/>
      <c r="G89" s="194" t="s">
        <v>210</v>
      </c>
      <c r="H89" s="195"/>
      <c r="I89" s="195"/>
      <c r="J89" s="195"/>
      <c r="K89" s="195"/>
      <c r="L89" s="196"/>
      <c r="M89" s="195"/>
      <c r="N89" s="195"/>
      <c r="O89" s="197">
        <v>0.97</v>
      </c>
      <c r="P89" s="198"/>
      <c r="Q89" s="198"/>
      <c r="R89" s="191"/>
      <c r="S89" s="203" t="s">
        <v>150</v>
      </c>
    </row>
    <row r="90" spans="2:19" hidden="1">
      <c r="B90" s="220" t="s">
        <v>142</v>
      </c>
      <c r="C90" s="147" t="s">
        <v>132</v>
      </c>
      <c r="D90" s="149" t="s">
        <v>126</v>
      </c>
      <c r="E90" s="146">
        <v>30</v>
      </c>
      <c r="F90" s="147"/>
      <c r="G90" s="148" t="s">
        <v>211</v>
      </c>
      <c r="H90" s="155" t="s">
        <v>146</v>
      </c>
      <c r="I90" s="149"/>
      <c r="J90" s="149"/>
      <c r="K90" s="149"/>
      <c r="L90" s="150"/>
      <c r="M90" s="149"/>
      <c r="N90" s="149"/>
      <c r="O90" s="151">
        <v>1</v>
      </c>
      <c r="P90" s="152"/>
      <c r="Q90" s="152"/>
      <c r="R90" s="154" t="s">
        <v>241</v>
      </c>
      <c r="S90" s="204"/>
    </row>
    <row r="91" spans="2:19" hidden="1">
      <c r="B91" s="220" t="s">
        <v>156</v>
      </c>
      <c r="C91" s="147" t="s">
        <v>158</v>
      </c>
      <c r="D91" s="149" t="s">
        <v>126</v>
      </c>
      <c r="E91" s="146">
        <v>30</v>
      </c>
      <c r="F91" s="147" t="s">
        <v>57</v>
      </c>
      <c r="G91" s="148"/>
      <c r="H91" s="149"/>
      <c r="I91" s="149"/>
      <c r="J91" s="149"/>
      <c r="K91" s="149"/>
      <c r="L91" s="150"/>
      <c r="M91" s="149">
        <v>154.30000000000001</v>
      </c>
      <c r="N91" s="149"/>
      <c r="O91" s="151">
        <v>1</v>
      </c>
      <c r="P91" s="152"/>
      <c r="Q91" s="152"/>
      <c r="R91" s="145"/>
      <c r="S91" s="204"/>
    </row>
    <row r="92" spans="2:19" hidden="1">
      <c r="B92" s="220" t="s">
        <v>156</v>
      </c>
      <c r="C92" s="147" t="s">
        <v>224</v>
      </c>
      <c r="D92" s="149" t="s">
        <v>126</v>
      </c>
      <c r="E92" s="146">
        <v>30</v>
      </c>
      <c r="F92" s="147" t="s">
        <v>147</v>
      </c>
      <c r="G92" s="148"/>
      <c r="H92" s="149"/>
      <c r="I92" s="149"/>
      <c r="J92" s="149"/>
      <c r="K92" s="149"/>
      <c r="L92" s="150"/>
      <c r="M92" s="149">
        <v>300.5</v>
      </c>
      <c r="N92" s="149">
        <f>M92-M91</f>
        <v>146.19999999999999</v>
      </c>
      <c r="O92" s="151">
        <v>0</v>
      </c>
      <c r="P92" s="152">
        <f>(O91-O92)*(E92-0)</f>
        <v>30</v>
      </c>
      <c r="Q92" s="161">
        <f>N92/P92</f>
        <v>4.8733333333333331</v>
      </c>
      <c r="R92" s="145" t="s">
        <v>60</v>
      </c>
      <c r="S92" s="204"/>
    </row>
    <row r="93" spans="2:19" hidden="1">
      <c r="B93" s="220" t="s">
        <v>156</v>
      </c>
      <c r="C93" s="147" t="s">
        <v>225</v>
      </c>
      <c r="D93" s="149" t="s">
        <v>126</v>
      </c>
      <c r="E93" s="146">
        <v>30</v>
      </c>
      <c r="F93" s="147"/>
      <c r="G93" s="148" t="s">
        <v>148</v>
      </c>
      <c r="H93" s="149">
        <v>0</v>
      </c>
      <c r="I93" s="149"/>
      <c r="J93" s="149"/>
      <c r="K93" s="149"/>
      <c r="L93" s="150"/>
      <c r="M93" s="149"/>
      <c r="N93" s="149"/>
      <c r="O93" s="151">
        <v>0</v>
      </c>
      <c r="P93" s="152"/>
      <c r="Q93" s="152"/>
      <c r="R93" s="145"/>
      <c r="S93" s="204"/>
    </row>
    <row r="94" spans="2:19" hidden="1">
      <c r="B94" s="220" t="s">
        <v>156</v>
      </c>
      <c r="C94" s="147" t="s">
        <v>226</v>
      </c>
      <c r="D94" s="149" t="s">
        <v>126</v>
      </c>
      <c r="E94" s="146">
        <v>30</v>
      </c>
      <c r="F94" s="147"/>
      <c r="G94" s="148" t="s">
        <v>149</v>
      </c>
      <c r="H94" s="149">
        <v>17.8</v>
      </c>
      <c r="I94" s="149">
        <f>H94-H93</f>
        <v>17.8</v>
      </c>
      <c r="J94" s="149">
        <f>(O94-O93)*E94</f>
        <v>24</v>
      </c>
      <c r="K94" s="153">
        <f>I94-J94</f>
        <v>-6.1999999999999993</v>
      </c>
      <c r="L94" s="150">
        <f>C94-C93</f>
        <v>2.0833333333333329E-2</v>
      </c>
      <c r="M94" s="149"/>
      <c r="N94" s="149"/>
      <c r="O94" s="151">
        <v>0.8</v>
      </c>
      <c r="P94" s="152"/>
      <c r="Q94" s="152"/>
      <c r="R94" s="158" t="s">
        <v>152</v>
      </c>
      <c r="S94" s="204"/>
    </row>
    <row r="95" spans="2:19" hidden="1">
      <c r="B95" s="220" t="s">
        <v>156</v>
      </c>
      <c r="C95" s="147" t="s">
        <v>227</v>
      </c>
      <c r="D95" s="149" t="s">
        <v>126</v>
      </c>
      <c r="E95" s="146">
        <v>30</v>
      </c>
      <c r="F95" s="147" t="s">
        <v>147</v>
      </c>
      <c r="G95" s="148"/>
      <c r="H95" s="149"/>
      <c r="I95" s="149"/>
      <c r="J95" s="149"/>
      <c r="K95" s="149"/>
      <c r="L95" s="150"/>
      <c r="M95" s="149">
        <v>300.5</v>
      </c>
      <c r="N95" s="149"/>
      <c r="O95" s="151">
        <v>0.8</v>
      </c>
      <c r="P95" s="152"/>
      <c r="Q95" s="152"/>
      <c r="R95" s="145"/>
      <c r="S95" s="204"/>
    </row>
    <row r="96" spans="2:19" hidden="1">
      <c r="B96" s="221" t="s">
        <v>156</v>
      </c>
      <c r="C96" s="174" t="s">
        <v>228</v>
      </c>
      <c r="D96" s="176" t="s">
        <v>126</v>
      </c>
      <c r="E96" s="173">
        <v>30</v>
      </c>
      <c r="F96" s="174" t="s">
        <v>167</v>
      </c>
      <c r="G96" s="175"/>
      <c r="H96" s="176"/>
      <c r="I96" s="176"/>
      <c r="J96" s="176"/>
      <c r="K96" s="176"/>
      <c r="L96" s="177"/>
      <c r="M96" s="176">
        <v>413.5</v>
      </c>
      <c r="N96" s="176">
        <f>M96-M95</f>
        <v>113</v>
      </c>
      <c r="O96" s="178">
        <v>0.11</v>
      </c>
      <c r="P96" s="179">
        <f>(O95-O96)*(E96-0)</f>
        <v>20.700000000000003</v>
      </c>
      <c r="Q96" s="189">
        <f>N96/P96</f>
        <v>5.4589371980676322</v>
      </c>
      <c r="R96" s="172" t="s">
        <v>60</v>
      </c>
      <c r="S96" s="205"/>
    </row>
    <row r="97" spans="2:19" ht="13.15" hidden="1" thickTop="1">
      <c r="B97" s="219" t="s">
        <v>156</v>
      </c>
      <c r="C97" s="193" t="s">
        <v>159</v>
      </c>
      <c r="D97" s="195" t="s">
        <v>126</v>
      </c>
      <c r="E97" s="192">
        <v>30</v>
      </c>
      <c r="F97" s="193"/>
      <c r="G97" s="194" t="s">
        <v>212</v>
      </c>
      <c r="H97" s="195"/>
      <c r="I97" s="195"/>
      <c r="J97" s="195"/>
      <c r="K97" s="195"/>
      <c r="L97" s="196"/>
      <c r="M97" s="195">
        <v>437.2</v>
      </c>
      <c r="N97" s="195"/>
      <c r="O97" s="197">
        <v>7.0000000000000007E-2</v>
      </c>
      <c r="P97" s="198"/>
      <c r="Q97" s="199"/>
      <c r="R97" s="191"/>
      <c r="S97" s="203" t="s">
        <v>170</v>
      </c>
    </row>
    <row r="98" spans="2:19" hidden="1">
      <c r="B98" s="220" t="s">
        <v>155</v>
      </c>
      <c r="C98" s="147" t="s">
        <v>163</v>
      </c>
      <c r="D98" s="149" t="s">
        <v>126</v>
      </c>
      <c r="E98" s="146">
        <v>30</v>
      </c>
      <c r="F98" s="147"/>
      <c r="G98" s="148" t="s">
        <v>161</v>
      </c>
      <c r="H98" s="155" t="s">
        <v>146</v>
      </c>
      <c r="I98" s="149"/>
      <c r="J98" s="149"/>
      <c r="K98" s="149"/>
      <c r="L98" s="150"/>
      <c r="M98" s="149"/>
      <c r="N98" s="149"/>
      <c r="O98" s="151">
        <v>0.88</v>
      </c>
      <c r="P98" s="152"/>
      <c r="Q98" s="152"/>
      <c r="R98" s="154" t="s">
        <v>241</v>
      </c>
      <c r="S98" s="204"/>
    </row>
    <row r="99" spans="2:19" hidden="1">
      <c r="B99" s="220" t="s">
        <v>155</v>
      </c>
      <c r="C99" s="147" t="s">
        <v>164</v>
      </c>
      <c r="D99" s="149" t="s">
        <v>126</v>
      </c>
      <c r="E99" s="146">
        <v>30</v>
      </c>
      <c r="F99" s="147"/>
      <c r="G99" s="148" t="s">
        <v>162</v>
      </c>
      <c r="H99" s="155" t="s">
        <v>146</v>
      </c>
      <c r="I99" s="149"/>
      <c r="J99" s="149"/>
      <c r="K99" s="149"/>
      <c r="L99" s="150"/>
      <c r="M99" s="149"/>
      <c r="N99" s="149"/>
      <c r="O99" s="151">
        <v>0.97</v>
      </c>
      <c r="P99" s="152"/>
      <c r="Q99" s="152"/>
      <c r="R99" s="154" t="s">
        <v>241</v>
      </c>
      <c r="S99" s="204"/>
    </row>
    <row r="100" spans="2:19" hidden="1">
      <c r="B100" s="220" t="s">
        <v>155</v>
      </c>
      <c r="C100" s="147" t="s">
        <v>169</v>
      </c>
      <c r="D100" s="149" t="s">
        <v>126</v>
      </c>
      <c r="E100" s="146">
        <v>30</v>
      </c>
      <c r="F100" s="147" t="s">
        <v>166</v>
      </c>
      <c r="G100" s="148"/>
      <c r="H100" s="149"/>
      <c r="I100" s="149"/>
      <c r="J100" s="149"/>
      <c r="K100" s="149"/>
      <c r="L100" s="150"/>
      <c r="M100" s="149">
        <v>437.2</v>
      </c>
      <c r="N100" s="149"/>
      <c r="O100" s="157">
        <v>0.97</v>
      </c>
      <c r="P100" s="152"/>
      <c r="Q100" s="152"/>
      <c r="R100" s="145" t="s">
        <v>178</v>
      </c>
      <c r="S100" s="204"/>
    </row>
    <row r="101" spans="2:19" hidden="1">
      <c r="B101" s="221" t="s">
        <v>155</v>
      </c>
      <c r="C101" s="174" t="s">
        <v>168</v>
      </c>
      <c r="D101" s="176" t="s">
        <v>126</v>
      </c>
      <c r="E101" s="173">
        <v>30</v>
      </c>
      <c r="F101" s="174" t="s">
        <v>165</v>
      </c>
      <c r="G101" s="175"/>
      <c r="H101" s="176"/>
      <c r="I101" s="176"/>
      <c r="J101" s="176"/>
      <c r="K101" s="176"/>
      <c r="L101" s="177"/>
      <c r="M101" s="176">
        <v>656</v>
      </c>
      <c r="N101" s="176">
        <f>M101-M100</f>
        <v>218.8</v>
      </c>
      <c r="O101" s="190">
        <v>0.02</v>
      </c>
      <c r="P101" s="179">
        <f>(O100-O101)*(E101-0)</f>
        <v>28.5</v>
      </c>
      <c r="Q101" s="189">
        <f>N101/P101</f>
        <v>7.6771929824561411</v>
      </c>
      <c r="R101" s="172" t="s">
        <v>177</v>
      </c>
      <c r="S101" s="205"/>
    </row>
    <row r="102" spans="2:19" ht="13.15" hidden="1" thickTop="1">
      <c r="B102" s="219" t="s">
        <v>172</v>
      </c>
      <c r="C102" s="193" t="s">
        <v>171</v>
      </c>
      <c r="D102" s="195" t="s">
        <v>126</v>
      </c>
      <c r="E102" s="192">
        <v>30</v>
      </c>
      <c r="F102" s="193"/>
      <c r="G102" s="194" t="s">
        <v>213</v>
      </c>
      <c r="H102" s="195"/>
      <c r="I102" s="195"/>
      <c r="J102" s="195"/>
      <c r="K102" s="195"/>
      <c r="L102" s="196"/>
      <c r="M102" s="195">
        <v>662.5</v>
      </c>
      <c r="N102" s="195"/>
      <c r="O102" s="197">
        <v>0</v>
      </c>
      <c r="P102" s="198"/>
      <c r="Q102" s="198"/>
      <c r="R102" s="191"/>
      <c r="S102" s="203" t="s">
        <v>396</v>
      </c>
    </row>
    <row r="103" spans="2:19" hidden="1">
      <c r="B103" s="220" t="s">
        <v>172</v>
      </c>
      <c r="C103" s="147" t="s">
        <v>173</v>
      </c>
      <c r="D103" s="149" t="s">
        <v>126</v>
      </c>
      <c r="E103" s="146">
        <v>30</v>
      </c>
      <c r="F103" s="147"/>
      <c r="G103" s="148" t="s">
        <v>214</v>
      </c>
      <c r="H103" s="155" t="s">
        <v>146</v>
      </c>
      <c r="I103" s="149"/>
      <c r="J103" s="149"/>
      <c r="K103" s="149"/>
      <c r="L103" s="150"/>
      <c r="M103" s="149"/>
      <c r="N103" s="149"/>
      <c r="O103" s="151">
        <v>0.72</v>
      </c>
      <c r="P103" s="152"/>
      <c r="Q103" s="152"/>
      <c r="R103" s="145" t="s">
        <v>208</v>
      </c>
      <c r="S103" s="204"/>
    </row>
    <row r="104" spans="2:19" hidden="1">
      <c r="B104" s="220" t="s">
        <v>172</v>
      </c>
      <c r="C104" s="147" t="s">
        <v>192</v>
      </c>
      <c r="D104" s="149" t="s">
        <v>126</v>
      </c>
      <c r="E104" s="146">
        <v>30</v>
      </c>
      <c r="F104" s="147"/>
      <c r="G104" s="148" t="s">
        <v>175</v>
      </c>
      <c r="H104" s="155" t="s">
        <v>146</v>
      </c>
      <c r="I104" s="149"/>
      <c r="J104" s="149"/>
      <c r="K104" s="149"/>
      <c r="L104" s="150"/>
      <c r="M104" s="149">
        <v>663.3</v>
      </c>
      <c r="N104" s="149"/>
      <c r="O104" s="151">
        <v>0.72</v>
      </c>
      <c r="P104" s="152"/>
      <c r="Q104" s="152"/>
      <c r="R104" s="154" t="s">
        <v>241</v>
      </c>
      <c r="S104" s="204"/>
    </row>
    <row r="105" spans="2:19" hidden="1">
      <c r="B105" s="220" t="s">
        <v>172</v>
      </c>
      <c r="C105" s="147" t="s">
        <v>191</v>
      </c>
      <c r="D105" s="149" t="s">
        <v>126</v>
      </c>
      <c r="E105" s="146">
        <v>30</v>
      </c>
      <c r="F105" s="147"/>
      <c r="G105" s="148" t="s">
        <v>189</v>
      </c>
      <c r="H105" s="149"/>
      <c r="I105" s="149"/>
      <c r="J105" s="149"/>
      <c r="K105" s="149"/>
      <c r="L105" s="150">
        <v>30.020833333333332</v>
      </c>
      <c r="M105" s="149"/>
      <c r="N105" s="149"/>
      <c r="O105" s="151">
        <v>0.97</v>
      </c>
      <c r="P105" s="152"/>
      <c r="Q105" s="152"/>
      <c r="R105" s="145"/>
      <c r="S105" s="204"/>
    </row>
    <row r="106" spans="2:19" hidden="1">
      <c r="B106" s="220" t="s">
        <v>172</v>
      </c>
      <c r="C106" s="147" t="s">
        <v>193</v>
      </c>
      <c r="D106" s="149" t="s">
        <v>126</v>
      </c>
      <c r="E106" s="146">
        <v>30</v>
      </c>
      <c r="F106" s="147"/>
      <c r="G106" s="148" t="s">
        <v>190</v>
      </c>
      <c r="H106" s="149"/>
      <c r="I106" s="149"/>
      <c r="J106" s="149"/>
      <c r="K106" s="149"/>
      <c r="L106" s="150">
        <v>1.0208333333333333</v>
      </c>
      <c r="M106" s="149"/>
      <c r="N106" s="149"/>
      <c r="O106" s="151">
        <v>1</v>
      </c>
      <c r="P106" s="152"/>
      <c r="Q106" s="152"/>
      <c r="R106" s="145"/>
      <c r="S106" s="204"/>
    </row>
    <row r="107" spans="2:19" hidden="1">
      <c r="B107" s="220" t="s">
        <v>172</v>
      </c>
      <c r="C107" s="147" t="s">
        <v>194</v>
      </c>
      <c r="D107" s="149" t="s">
        <v>126</v>
      </c>
      <c r="E107" s="146">
        <v>30</v>
      </c>
      <c r="F107" s="147" t="s">
        <v>176</v>
      </c>
      <c r="G107" s="148"/>
      <c r="H107" s="149"/>
      <c r="I107" s="149"/>
      <c r="J107" s="149"/>
      <c r="K107" s="149"/>
      <c r="L107" s="150"/>
      <c r="M107" s="149">
        <v>663.3</v>
      </c>
      <c r="N107" s="149"/>
      <c r="O107" s="151">
        <v>1</v>
      </c>
      <c r="P107" s="152"/>
      <c r="Q107" s="152"/>
      <c r="R107" s="145"/>
      <c r="S107" s="204"/>
    </row>
    <row r="108" spans="2:19" hidden="1">
      <c r="B108" s="220" t="s">
        <v>172</v>
      </c>
      <c r="C108" s="147" t="s">
        <v>195</v>
      </c>
      <c r="D108" s="149" t="s">
        <v>126</v>
      </c>
      <c r="E108" s="146">
        <v>30</v>
      </c>
      <c r="F108" s="147" t="s">
        <v>180</v>
      </c>
      <c r="G108" s="148"/>
      <c r="H108" s="149"/>
      <c r="I108" s="149"/>
      <c r="J108" s="149"/>
      <c r="K108" s="149"/>
      <c r="L108" s="150"/>
      <c r="M108" s="149">
        <v>813.6</v>
      </c>
      <c r="N108" s="149">
        <f>M108-M107</f>
        <v>150.30000000000007</v>
      </c>
      <c r="O108" s="151">
        <v>0.19</v>
      </c>
      <c r="P108" s="152">
        <f>(O107-O108)*(E108-0)</f>
        <v>24.3</v>
      </c>
      <c r="Q108" s="161">
        <f>N108/P108</f>
        <v>6.1851851851851878</v>
      </c>
      <c r="R108" s="145" t="s">
        <v>69</v>
      </c>
      <c r="S108" s="204"/>
    </row>
    <row r="109" spans="2:19" hidden="1">
      <c r="B109" s="220" t="s">
        <v>172</v>
      </c>
      <c r="C109" s="147" t="s">
        <v>197</v>
      </c>
      <c r="D109" s="149" t="s">
        <v>126</v>
      </c>
      <c r="E109" s="146">
        <v>30</v>
      </c>
      <c r="F109" s="147"/>
      <c r="G109" s="148" t="s">
        <v>181</v>
      </c>
      <c r="H109" s="149"/>
      <c r="I109" s="149"/>
      <c r="J109" s="149"/>
      <c r="K109" s="149"/>
      <c r="L109" s="150"/>
      <c r="M109" s="149"/>
      <c r="N109" s="149"/>
      <c r="O109" s="151">
        <v>0.188</v>
      </c>
      <c r="P109" s="152"/>
      <c r="Q109" s="152"/>
      <c r="R109" s="145"/>
      <c r="S109" s="204"/>
    </row>
    <row r="110" spans="2:19" hidden="1">
      <c r="B110" s="220" t="s">
        <v>172</v>
      </c>
      <c r="C110" s="147" t="s">
        <v>196</v>
      </c>
      <c r="D110" s="149" t="s">
        <v>126</v>
      </c>
      <c r="E110" s="146">
        <v>30</v>
      </c>
      <c r="F110" s="147"/>
      <c r="G110" s="148" t="s">
        <v>182</v>
      </c>
      <c r="H110" s="155" t="s">
        <v>146</v>
      </c>
      <c r="I110" s="149"/>
      <c r="J110" s="149"/>
      <c r="K110" s="149"/>
      <c r="L110" s="150">
        <f>C110-C109</f>
        <v>2.0833333333333259E-2</v>
      </c>
      <c r="M110" s="149"/>
      <c r="N110" s="149"/>
      <c r="O110" s="151">
        <v>0.76800000000000002</v>
      </c>
      <c r="P110" s="152"/>
      <c r="Q110" s="152"/>
      <c r="R110" s="154" t="s">
        <v>241</v>
      </c>
      <c r="S110" s="204"/>
    </row>
    <row r="111" spans="2:19" hidden="1">
      <c r="B111" s="220" t="s">
        <v>172</v>
      </c>
      <c r="C111" s="147" t="s">
        <v>198</v>
      </c>
      <c r="D111" s="149" t="s">
        <v>126</v>
      </c>
      <c r="E111" s="146">
        <v>30</v>
      </c>
      <c r="F111" s="147"/>
      <c r="G111" s="148" t="s">
        <v>183</v>
      </c>
      <c r="H111" s="155" t="s">
        <v>146</v>
      </c>
      <c r="I111" s="149"/>
      <c r="J111" s="149"/>
      <c r="K111" s="149"/>
      <c r="L111" s="150">
        <v>21.01511574074074</v>
      </c>
      <c r="M111" s="149"/>
      <c r="N111" s="149"/>
      <c r="O111" s="151">
        <v>0.97599999999999998</v>
      </c>
      <c r="P111" s="152"/>
      <c r="Q111" s="152"/>
      <c r="R111" s="154" t="s">
        <v>241</v>
      </c>
      <c r="S111" s="204"/>
    </row>
    <row r="112" spans="2:19" hidden="1">
      <c r="B112" s="220" t="s">
        <v>172</v>
      </c>
      <c r="C112" s="147" t="s">
        <v>199</v>
      </c>
      <c r="D112" s="149" t="s">
        <v>126</v>
      </c>
      <c r="E112" s="146">
        <v>30</v>
      </c>
      <c r="F112" s="147" t="s">
        <v>184</v>
      </c>
      <c r="G112" s="148"/>
      <c r="H112" s="149"/>
      <c r="I112" s="149"/>
      <c r="J112" s="149"/>
      <c r="K112" s="149"/>
      <c r="L112" s="150"/>
      <c r="M112" s="149">
        <v>813.6</v>
      </c>
      <c r="N112" s="149"/>
      <c r="O112" s="151">
        <v>0.97599999999999998</v>
      </c>
      <c r="P112" s="152"/>
      <c r="Q112" s="152"/>
      <c r="R112" s="145"/>
      <c r="S112" s="204"/>
    </row>
    <row r="113" spans="1:19" hidden="1">
      <c r="B113" s="220" t="s">
        <v>200</v>
      </c>
      <c r="C113" s="147" t="s">
        <v>229</v>
      </c>
      <c r="D113" s="149" t="s">
        <v>126</v>
      </c>
      <c r="E113" s="146">
        <v>30</v>
      </c>
      <c r="F113" s="147" t="s">
        <v>185</v>
      </c>
      <c r="G113" s="148"/>
      <c r="H113" s="149"/>
      <c r="I113" s="149"/>
      <c r="J113" s="149"/>
      <c r="K113" s="149"/>
      <c r="L113" s="150"/>
      <c r="M113" s="149">
        <v>1015</v>
      </c>
      <c r="N113" s="149">
        <f>M113-M112</f>
        <v>201.39999999999998</v>
      </c>
      <c r="O113" s="151">
        <v>0.02</v>
      </c>
      <c r="P113" s="152">
        <f>(O112-O113)*(E113-0)</f>
        <v>28.68</v>
      </c>
      <c r="Q113" s="161">
        <f>N113/P113</f>
        <v>7.0223152022315194</v>
      </c>
      <c r="R113" s="145" t="s">
        <v>69</v>
      </c>
      <c r="S113" s="204"/>
    </row>
    <row r="114" spans="1:19" hidden="1">
      <c r="B114" s="220" t="s">
        <v>200</v>
      </c>
      <c r="C114" s="147" t="s">
        <v>229</v>
      </c>
      <c r="D114" s="149" t="s">
        <v>126</v>
      </c>
      <c r="E114" s="146">
        <v>30</v>
      </c>
      <c r="F114" s="147"/>
      <c r="G114" s="148" t="s">
        <v>186</v>
      </c>
      <c r="H114" s="149">
        <v>0</v>
      </c>
      <c r="I114" s="149"/>
      <c r="J114" s="149"/>
      <c r="K114" s="149"/>
      <c r="L114" s="150"/>
      <c r="M114" s="149"/>
      <c r="N114" s="149"/>
      <c r="O114" s="151">
        <v>0.02</v>
      </c>
      <c r="P114" s="152"/>
      <c r="Q114" s="152"/>
      <c r="R114" s="145"/>
      <c r="S114" s="204"/>
    </row>
    <row r="115" spans="1:19" hidden="1">
      <c r="B115" s="220" t="s">
        <v>200</v>
      </c>
      <c r="C115" s="147" t="s">
        <v>230</v>
      </c>
      <c r="D115" s="149" t="s">
        <v>126</v>
      </c>
      <c r="E115" s="146">
        <v>30</v>
      </c>
      <c r="F115" s="147"/>
      <c r="G115" s="148" t="s">
        <v>187</v>
      </c>
      <c r="H115" s="149">
        <v>13.4</v>
      </c>
      <c r="I115" s="149">
        <f>H115-H114</f>
        <v>13.4</v>
      </c>
      <c r="J115" s="149">
        <f>(O115-O114)*E115</f>
        <v>17.7</v>
      </c>
      <c r="K115" s="153">
        <f>I115-J115</f>
        <v>-4.2999999999999989</v>
      </c>
      <c r="L115" s="150">
        <v>30.020833333333332</v>
      </c>
      <c r="M115" s="149"/>
      <c r="N115" s="149"/>
      <c r="O115" s="151">
        <v>0.61</v>
      </c>
      <c r="P115" s="152"/>
      <c r="Q115" s="152"/>
      <c r="R115" s="145"/>
      <c r="S115" s="204"/>
    </row>
    <row r="116" spans="1:19" hidden="1">
      <c r="B116" s="220" t="s">
        <v>200</v>
      </c>
      <c r="C116" s="147" t="s">
        <v>231</v>
      </c>
      <c r="D116" s="149" t="s">
        <v>126</v>
      </c>
      <c r="E116" s="146">
        <v>30</v>
      </c>
      <c r="F116" s="147" t="s">
        <v>188</v>
      </c>
      <c r="G116" s="148"/>
      <c r="H116" s="149"/>
      <c r="I116" s="149"/>
      <c r="J116" s="149"/>
      <c r="K116" s="149"/>
      <c r="L116" s="150"/>
      <c r="M116" s="149">
        <v>1015</v>
      </c>
      <c r="N116" s="149"/>
      <c r="O116" s="151">
        <v>0.61</v>
      </c>
      <c r="P116" s="152"/>
      <c r="Q116" s="152"/>
      <c r="R116" s="145"/>
      <c r="S116" s="204"/>
    </row>
    <row r="117" spans="1:19" hidden="1">
      <c r="B117" s="221" t="s">
        <v>200</v>
      </c>
      <c r="C117" s="174" t="s">
        <v>232</v>
      </c>
      <c r="D117" s="176" t="s">
        <v>126</v>
      </c>
      <c r="E117" s="173">
        <v>30</v>
      </c>
      <c r="F117" s="174" t="s">
        <v>59</v>
      </c>
      <c r="G117" s="175"/>
      <c r="H117" s="176"/>
      <c r="I117" s="176"/>
      <c r="J117" s="176"/>
      <c r="K117" s="176"/>
      <c r="L117" s="177"/>
      <c r="M117" s="176">
        <v>1056.9000000000001</v>
      </c>
      <c r="N117" s="176">
        <f>M117-M116</f>
        <v>41.900000000000091</v>
      </c>
      <c r="O117" s="178">
        <v>0.4</v>
      </c>
      <c r="P117" s="179">
        <f>(O116-O117)*(E117-0)</f>
        <v>6.2999999999999989</v>
      </c>
      <c r="Q117" s="189">
        <f>N117/P117</f>
        <v>6.6507936507936662</v>
      </c>
      <c r="R117" s="172" t="s">
        <v>69</v>
      </c>
      <c r="S117" s="205"/>
    </row>
    <row r="118" spans="1:19" ht="13.15" hidden="1" thickTop="1">
      <c r="B118" s="219" t="s">
        <v>200</v>
      </c>
      <c r="C118" s="193" t="s">
        <v>232</v>
      </c>
      <c r="D118" s="195" t="s">
        <v>126</v>
      </c>
      <c r="E118" s="192">
        <v>30</v>
      </c>
      <c r="F118" s="193" t="s">
        <v>57</v>
      </c>
      <c r="G118" s="194"/>
      <c r="H118" s="195"/>
      <c r="I118" s="195"/>
      <c r="J118" s="195"/>
      <c r="K118" s="195"/>
      <c r="L118" s="196"/>
      <c r="M118" s="195">
        <v>1056.9000000000001</v>
      </c>
      <c r="N118" s="195"/>
      <c r="O118" s="197">
        <v>0.4</v>
      </c>
      <c r="P118" s="198"/>
      <c r="Q118" s="198"/>
      <c r="R118" s="191"/>
      <c r="S118" s="203" t="s">
        <v>397</v>
      </c>
    </row>
    <row r="119" spans="1:19" hidden="1">
      <c r="B119" s="220" t="s">
        <v>200</v>
      </c>
      <c r="C119" s="147" t="s">
        <v>233</v>
      </c>
      <c r="D119" s="149" t="s">
        <v>126</v>
      </c>
      <c r="E119" s="146">
        <v>30</v>
      </c>
      <c r="F119" s="147" t="s">
        <v>55</v>
      </c>
      <c r="G119" s="148"/>
      <c r="H119" s="149"/>
      <c r="I119" s="149"/>
      <c r="J119" s="149"/>
      <c r="K119" s="149"/>
      <c r="L119" s="150"/>
      <c r="M119" s="149">
        <v>1123.5</v>
      </c>
      <c r="N119" s="149">
        <f>M119-M118</f>
        <v>66.599999999999909</v>
      </c>
      <c r="O119" s="157">
        <v>0.08</v>
      </c>
      <c r="P119" s="152">
        <f>(O118-O119)*(E119-0)</f>
        <v>9.6</v>
      </c>
      <c r="Q119" s="161">
        <f>N119/P119</f>
        <v>6.9374999999999911</v>
      </c>
      <c r="R119" s="145" t="s">
        <v>69</v>
      </c>
      <c r="S119" s="204"/>
    </row>
    <row r="120" spans="1:19" hidden="1">
      <c r="B120" s="220" t="s">
        <v>24</v>
      </c>
      <c r="C120" s="147" t="s">
        <v>25</v>
      </c>
      <c r="D120" s="149" t="s">
        <v>50</v>
      </c>
      <c r="E120" s="146">
        <v>30</v>
      </c>
      <c r="F120" s="147"/>
      <c r="G120" s="148" t="s">
        <v>304</v>
      </c>
      <c r="H120" s="149">
        <v>111.7</v>
      </c>
      <c r="I120" s="149"/>
      <c r="J120" s="149"/>
      <c r="K120" s="149"/>
      <c r="L120" s="150"/>
      <c r="M120" s="149"/>
      <c r="N120" s="149"/>
      <c r="O120" s="157">
        <v>0.08</v>
      </c>
      <c r="P120" s="152"/>
      <c r="Q120" s="152"/>
      <c r="R120" s="160" t="s">
        <v>203</v>
      </c>
      <c r="S120" s="204"/>
    </row>
    <row r="121" spans="1:19" hidden="1">
      <c r="B121" s="220" t="s">
        <v>24</v>
      </c>
      <c r="C121" s="147" t="s">
        <v>202</v>
      </c>
      <c r="D121" s="149" t="s">
        <v>50</v>
      </c>
      <c r="E121" s="146">
        <v>30</v>
      </c>
      <c r="F121" s="147"/>
      <c r="G121" s="148" t="s">
        <v>307</v>
      </c>
      <c r="H121" s="149">
        <v>136.4</v>
      </c>
      <c r="I121" s="149">
        <f>H121-H120</f>
        <v>24.700000000000003</v>
      </c>
      <c r="J121" s="149">
        <f>(O121-O120)*E121</f>
        <v>25.8</v>
      </c>
      <c r="K121" s="162">
        <f>I121-J121</f>
        <v>-1.0999999999999979</v>
      </c>
      <c r="L121" s="150"/>
      <c r="M121" s="149"/>
      <c r="N121" s="149"/>
      <c r="O121" s="163">
        <v>0.94</v>
      </c>
      <c r="P121" s="152"/>
      <c r="Q121" s="152"/>
      <c r="R121" s="160"/>
      <c r="S121" s="204"/>
    </row>
    <row r="122" spans="1:19" hidden="1">
      <c r="B122" s="220" t="s">
        <v>24</v>
      </c>
      <c r="C122" s="147" t="s">
        <v>26</v>
      </c>
      <c r="D122" s="149" t="s">
        <v>50</v>
      </c>
      <c r="E122" s="146">
        <v>30</v>
      </c>
      <c r="F122" s="147"/>
      <c r="G122" s="148" t="s">
        <v>306</v>
      </c>
      <c r="H122" s="149">
        <v>140.4</v>
      </c>
      <c r="I122" s="149">
        <f>H122-H120</f>
        <v>28.700000000000003</v>
      </c>
      <c r="J122" s="149">
        <f>(O122-O120)*E122</f>
        <v>27.6</v>
      </c>
      <c r="K122" s="162">
        <f>I122-J122</f>
        <v>1.1000000000000014</v>
      </c>
      <c r="L122" s="150">
        <f>C122-C120</f>
        <v>0.47916666666666674</v>
      </c>
      <c r="M122" s="149"/>
      <c r="N122" s="149"/>
      <c r="O122" s="151">
        <v>1</v>
      </c>
      <c r="P122" s="152"/>
      <c r="Q122" s="152"/>
      <c r="R122" s="145"/>
      <c r="S122" s="204"/>
    </row>
    <row r="123" spans="1:19" hidden="1">
      <c r="B123" s="220" t="s">
        <v>24</v>
      </c>
      <c r="C123" s="147" t="s">
        <v>205</v>
      </c>
      <c r="D123" s="149" t="s">
        <v>50</v>
      </c>
      <c r="E123" s="146">
        <v>30</v>
      </c>
      <c r="F123" s="147" t="s">
        <v>58</v>
      </c>
      <c r="G123" s="148"/>
      <c r="H123" s="149"/>
      <c r="I123" s="149"/>
      <c r="J123" s="149"/>
      <c r="K123" s="149"/>
      <c r="L123" s="150"/>
      <c r="M123" s="149">
        <v>1123.5</v>
      </c>
      <c r="N123" s="149"/>
      <c r="O123" s="151">
        <v>1</v>
      </c>
      <c r="P123" s="152"/>
      <c r="Q123" s="152"/>
      <c r="R123" s="145"/>
      <c r="S123" s="204"/>
    </row>
    <row r="124" spans="1:19" ht="13.15" hidden="1" thickBot="1">
      <c r="B124" s="224" t="s">
        <v>24</v>
      </c>
      <c r="C124" s="210" t="s">
        <v>206</v>
      </c>
      <c r="D124" s="212" t="s">
        <v>50</v>
      </c>
      <c r="E124" s="209">
        <v>30</v>
      </c>
      <c r="F124" s="210" t="s">
        <v>207</v>
      </c>
      <c r="G124" s="211"/>
      <c r="H124" s="212"/>
      <c r="I124" s="212"/>
      <c r="J124" s="212"/>
      <c r="K124" s="212"/>
      <c r="L124" s="213"/>
      <c r="M124" s="212">
        <v>1196</v>
      </c>
      <c r="N124" s="212">
        <f>M124-M123</f>
        <v>72.5</v>
      </c>
      <c r="O124" s="214">
        <v>0.56000000000000005</v>
      </c>
      <c r="P124" s="215">
        <f>(O123-O124)*(E124-0)</f>
        <v>13.2</v>
      </c>
      <c r="Q124" s="216">
        <f>N124/P124</f>
        <v>5.4924242424242431</v>
      </c>
      <c r="R124" s="208" t="s">
        <v>204</v>
      </c>
      <c r="S124" s="217"/>
    </row>
    <row r="125" spans="1:19" hidden="1">
      <c r="A125" s="107" t="s">
        <v>315</v>
      </c>
      <c r="B125" s="106" t="s">
        <v>27</v>
      </c>
      <c r="C125" s="106" t="s">
        <v>28</v>
      </c>
      <c r="D125" s="107" t="s">
        <v>49</v>
      </c>
      <c r="E125" s="108">
        <v>16</v>
      </c>
      <c r="G125" s="144" t="s">
        <v>304</v>
      </c>
      <c r="H125" s="114">
        <v>142.69999999999999</v>
      </c>
    </row>
    <row r="126" spans="1:19" hidden="1">
      <c r="A126" s="107" t="s">
        <v>315</v>
      </c>
      <c r="B126" s="106" t="s">
        <v>27</v>
      </c>
      <c r="C126" s="106" t="s">
        <v>29</v>
      </c>
      <c r="D126" s="107" t="s">
        <v>49</v>
      </c>
      <c r="E126" s="108">
        <v>16</v>
      </c>
      <c r="G126" s="144" t="s">
        <v>306</v>
      </c>
      <c r="H126" s="114">
        <v>156.4</v>
      </c>
    </row>
    <row r="127" spans="1:19" hidden="1">
      <c r="A127" s="107" t="s">
        <v>315</v>
      </c>
      <c r="B127" s="106" t="s">
        <v>30</v>
      </c>
      <c r="C127" s="106" t="s">
        <v>31</v>
      </c>
      <c r="D127" s="107" t="s">
        <v>51</v>
      </c>
      <c r="G127" s="144" t="s">
        <v>304</v>
      </c>
      <c r="H127" s="114">
        <v>156.5</v>
      </c>
    </row>
    <row r="128" spans="1:19" hidden="1">
      <c r="A128" s="107" t="s">
        <v>315</v>
      </c>
      <c r="B128" s="106" t="s">
        <v>32</v>
      </c>
      <c r="C128" s="106" t="s">
        <v>33</v>
      </c>
      <c r="D128" s="107" t="s">
        <v>51</v>
      </c>
      <c r="G128" s="144" t="s">
        <v>306</v>
      </c>
      <c r="H128" s="114">
        <v>169.25</v>
      </c>
    </row>
    <row r="129" spans="1:19" hidden="1">
      <c r="A129" s="107" t="s">
        <v>315</v>
      </c>
      <c r="B129" s="106" t="s">
        <v>34</v>
      </c>
      <c r="C129" s="106" t="s">
        <v>35</v>
      </c>
      <c r="D129" s="107" t="s">
        <v>51</v>
      </c>
      <c r="G129" s="144" t="s">
        <v>304</v>
      </c>
      <c r="H129" s="114">
        <v>183.8</v>
      </c>
    </row>
    <row r="130" spans="1:19" hidden="1">
      <c r="A130" s="107" t="s">
        <v>315</v>
      </c>
      <c r="B130" s="106" t="s">
        <v>34</v>
      </c>
      <c r="C130" s="106" t="s">
        <v>36</v>
      </c>
      <c r="D130" s="107" t="s">
        <v>51</v>
      </c>
      <c r="G130" s="144" t="s">
        <v>306</v>
      </c>
      <c r="H130" s="114">
        <v>195.95</v>
      </c>
    </row>
    <row r="131" spans="1:19" hidden="1">
      <c r="A131" s="107" t="s">
        <v>315</v>
      </c>
      <c r="B131" s="106" t="s">
        <v>37</v>
      </c>
      <c r="C131" s="106" t="s">
        <v>38</v>
      </c>
      <c r="D131" s="107" t="s">
        <v>51</v>
      </c>
      <c r="G131" s="144" t="s">
        <v>304</v>
      </c>
      <c r="H131" s="114">
        <v>196.05</v>
      </c>
    </row>
    <row r="132" spans="1:19" hidden="1">
      <c r="A132" s="107" t="s">
        <v>315</v>
      </c>
      <c r="B132" s="106" t="s">
        <v>39</v>
      </c>
      <c r="C132" s="106" t="s">
        <v>40</v>
      </c>
      <c r="D132" s="107" t="s">
        <v>51</v>
      </c>
      <c r="G132" s="144" t="s">
        <v>304</v>
      </c>
      <c r="H132" s="114">
        <v>209.5</v>
      </c>
    </row>
    <row r="133" spans="1:19" hidden="1">
      <c r="A133" s="107" t="s">
        <v>315</v>
      </c>
      <c r="B133" s="106" t="s">
        <v>41</v>
      </c>
      <c r="C133" s="106" t="s">
        <v>18</v>
      </c>
      <c r="D133" s="107" t="s">
        <v>51</v>
      </c>
      <c r="G133" s="144" t="s">
        <v>306</v>
      </c>
      <c r="H133" s="114">
        <v>222.8</v>
      </c>
    </row>
    <row r="134" spans="1:19" hidden="1">
      <c r="A134" s="107" t="s">
        <v>315</v>
      </c>
      <c r="B134" s="106" t="s">
        <v>42</v>
      </c>
      <c r="C134" s="106" t="s">
        <v>43</v>
      </c>
      <c r="D134" s="107" t="s">
        <v>51</v>
      </c>
      <c r="G134" s="144" t="s">
        <v>304</v>
      </c>
      <c r="H134" s="114">
        <v>222.8</v>
      </c>
    </row>
    <row r="135" spans="1:19" hidden="1">
      <c r="A135" s="107" t="s">
        <v>315</v>
      </c>
      <c r="B135" s="106" t="s">
        <v>44</v>
      </c>
      <c r="C135" s="106" t="s">
        <v>45</v>
      </c>
      <c r="D135" s="107" t="s">
        <v>51</v>
      </c>
      <c r="G135" s="144" t="s">
        <v>306</v>
      </c>
      <c r="H135" s="114">
        <v>233</v>
      </c>
    </row>
    <row r="136" spans="1:19" ht="13.15" hidden="1" thickTop="1">
      <c r="B136" s="219" t="s">
        <v>500</v>
      </c>
      <c r="C136" s="193" t="s">
        <v>429</v>
      </c>
      <c r="D136" s="195" t="s">
        <v>432</v>
      </c>
      <c r="E136" s="192">
        <v>33.200000000000003</v>
      </c>
      <c r="F136" s="193" t="s">
        <v>543</v>
      </c>
      <c r="G136" s="194" t="s">
        <v>522</v>
      </c>
      <c r="H136" s="195"/>
      <c r="I136" s="195"/>
      <c r="J136" s="192"/>
      <c r="K136" s="195"/>
      <c r="L136" s="196"/>
      <c r="M136" s="271">
        <v>0</v>
      </c>
      <c r="N136" s="192"/>
      <c r="O136" s="275">
        <v>1</v>
      </c>
      <c r="P136" s="198"/>
      <c r="Q136" s="198"/>
      <c r="R136" s="191"/>
      <c r="S136" s="265" t="s">
        <v>523</v>
      </c>
    </row>
    <row r="137" spans="1:19" hidden="1">
      <c r="B137" s="220" t="s">
        <v>549</v>
      </c>
      <c r="C137" s="147" t="s">
        <v>433</v>
      </c>
      <c r="D137" s="149" t="s">
        <v>432</v>
      </c>
      <c r="E137" s="149">
        <v>33.200000000000003</v>
      </c>
      <c r="F137" s="147" t="s">
        <v>544</v>
      </c>
      <c r="G137" s="175" t="s">
        <v>521</v>
      </c>
      <c r="H137" s="149"/>
      <c r="I137" s="149"/>
      <c r="J137" s="146"/>
      <c r="K137" s="149"/>
      <c r="L137" s="150"/>
      <c r="M137" s="272">
        <v>0</v>
      </c>
      <c r="N137" s="284">
        <v>33</v>
      </c>
      <c r="O137" s="276"/>
      <c r="P137" s="152"/>
      <c r="Q137" s="152"/>
      <c r="R137" s="283" t="s">
        <v>569</v>
      </c>
      <c r="S137" s="267"/>
    </row>
    <row r="138" spans="1:19">
      <c r="A138" s="107" t="s">
        <v>576</v>
      </c>
      <c r="B138" s="220" t="s">
        <v>549</v>
      </c>
      <c r="C138" s="147" t="s">
        <v>435</v>
      </c>
      <c r="D138" s="149" t="s">
        <v>432</v>
      </c>
      <c r="E138" s="146">
        <v>33.200000000000003</v>
      </c>
      <c r="F138" s="147" t="s">
        <v>545</v>
      </c>
      <c r="G138" s="148" t="s">
        <v>436</v>
      </c>
      <c r="H138" s="149"/>
      <c r="I138" s="149"/>
      <c r="J138" s="146"/>
      <c r="K138" s="162"/>
      <c r="L138" s="150"/>
      <c r="M138" s="272">
        <v>151</v>
      </c>
      <c r="N138" s="146">
        <f>M138+N137</f>
        <v>184</v>
      </c>
      <c r="O138" s="277">
        <v>0.06</v>
      </c>
      <c r="P138" s="152">
        <f>E138*(O136-O138)</f>
        <v>31.208000000000002</v>
      </c>
      <c r="Q138" s="152">
        <f>N138/P138</f>
        <v>5.8959241220199949</v>
      </c>
      <c r="R138" s="145" t="s">
        <v>566</v>
      </c>
      <c r="S138" s="204"/>
    </row>
    <row r="139" spans="1:19">
      <c r="A139" s="107" t="s">
        <v>576</v>
      </c>
      <c r="B139" s="220" t="s">
        <v>549</v>
      </c>
      <c r="C139" s="147" t="s">
        <v>444</v>
      </c>
      <c r="D139" s="149" t="s">
        <v>432</v>
      </c>
      <c r="E139" s="146">
        <v>33.200000000000003</v>
      </c>
      <c r="F139" s="147"/>
      <c r="G139" s="148" t="s">
        <v>439</v>
      </c>
      <c r="H139" s="149" t="s">
        <v>441</v>
      </c>
      <c r="I139" s="149" t="s">
        <v>441</v>
      </c>
      <c r="J139" s="146"/>
      <c r="K139" s="149"/>
      <c r="L139" s="150"/>
      <c r="M139" s="272">
        <v>172.1</v>
      </c>
      <c r="N139" s="146">
        <f>M139-M138+N138</f>
        <v>205.1</v>
      </c>
      <c r="O139" s="277">
        <v>0.12</v>
      </c>
      <c r="P139" s="152"/>
      <c r="Q139" s="152"/>
      <c r="R139" s="145"/>
      <c r="S139" s="204"/>
    </row>
    <row r="140" spans="1:19" hidden="1">
      <c r="B140" s="220" t="s">
        <v>549</v>
      </c>
      <c r="C140" s="147" t="s">
        <v>445</v>
      </c>
      <c r="D140" s="149" t="s">
        <v>432</v>
      </c>
      <c r="E140" s="146">
        <v>33.200000000000003</v>
      </c>
      <c r="F140" s="174"/>
      <c r="G140" s="148" t="s">
        <v>442</v>
      </c>
      <c r="H140" s="149" t="s">
        <v>441</v>
      </c>
      <c r="I140" s="149" t="s">
        <v>441</v>
      </c>
      <c r="J140" s="270">
        <f>E140*(O140-O139)</f>
        <v>14.608000000000002</v>
      </c>
      <c r="K140" s="176"/>
      <c r="L140" s="150">
        <f>C140-C139</f>
        <v>1.6666666666666718E-2</v>
      </c>
      <c r="M140" s="272">
        <v>172.1</v>
      </c>
      <c r="N140" s="173"/>
      <c r="O140" s="278">
        <v>0.56000000000000005</v>
      </c>
      <c r="P140" s="179"/>
      <c r="Q140" s="179"/>
      <c r="R140" s="268" t="s">
        <v>567</v>
      </c>
      <c r="S140" s="205"/>
    </row>
    <row r="141" spans="1:19" hidden="1">
      <c r="B141" s="220" t="s">
        <v>549</v>
      </c>
      <c r="C141" s="174" t="s">
        <v>552</v>
      </c>
      <c r="D141" s="149" t="s">
        <v>432</v>
      </c>
      <c r="E141" s="146">
        <v>33.200000000000003</v>
      </c>
      <c r="F141" s="174" t="s">
        <v>546</v>
      </c>
      <c r="G141" s="175"/>
      <c r="H141" s="176"/>
      <c r="I141" s="176"/>
      <c r="J141" s="270"/>
      <c r="K141" s="176"/>
      <c r="L141" s="177"/>
      <c r="M141" s="272">
        <v>172.1</v>
      </c>
      <c r="N141" s="173"/>
      <c r="O141" s="278">
        <v>0.56000000000000005</v>
      </c>
      <c r="Q141" s="179"/>
      <c r="R141" s="282" t="s">
        <v>557</v>
      </c>
      <c r="S141" s="205"/>
    </row>
    <row r="142" spans="1:19" hidden="1">
      <c r="B142" s="220" t="s">
        <v>549</v>
      </c>
      <c r="C142" s="174" t="s">
        <v>450</v>
      </c>
      <c r="D142" s="149" t="s">
        <v>432</v>
      </c>
      <c r="E142" s="146">
        <v>33.200000000000003</v>
      </c>
      <c r="F142" s="174" t="s">
        <v>447</v>
      </c>
      <c r="G142" s="175"/>
      <c r="H142" s="176"/>
      <c r="I142" s="176"/>
      <c r="J142" s="270"/>
      <c r="K142" s="176"/>
      <c r="L142" s="177"/>
      <c r="M142" s="274">
        <v>224</v>
      </c>
      <c r="N142" s="173">
        <f>M142-M141</f>
        <v>51.900000000000006</v>
      </c>
      <c r="O142" s="278">
        <v>0.34</v>
      </c>
      <c r="P142" s="179">
        <f>E143*(O141-O142)</f>
        <v>7.3040000000000012</v>
      </c>
      <c r="Q142" s="179">
        <f>N142/P142</f>
        <v>7.1056955093099665</v>
      </c>
      <c r="R142" s="172" t="s">
        <v>451</v>
      </c>
      <c r="S142" s="205"/>
    </row>
    <row r="143" spans="1:19" hidden="1">
      <c r="B143" s="220" t="s">
        <v>549</v>
      </c>
      <c r="C143" s="174" t="s">
        <v>450</v>
      </c>
      <c r="D143" s="149" t="s">
        <v>432</v>
      </c>
      <c r="E143" s="146">
        <v>33.200000000000003</v>
      </c>
      <c r="F143" s="174"/>
      <c r="G143" s="175" t="s">
        <v>448</v>
      </c>
      <c r="H143" s="149" t="s">
        <v>441</v>
      </c>
      <c r="I143" s="149" t="s">
        <v>441</v>
      </c>
      <c r="J143" s="270"/>
      <c r="K143" s="176"/>
      <c r="L143" s="177"/>
      <c r="M143" s="274">
        <v>224</v>
      </c>
      <c r="N143" s="173"/>
      <c r="O143" s="278">
        <v>0.34</v>
      </c>
      <c r="P143" s="179"/>
      <c r="Q143" s="179"/>
      <c r="R143" s="172"/>
      <c r="S143" s="205"/>
    </row>
    <row r="144" spans="1:19" hidden="1">
      <c r="B144" s="220" t="s">
        <v>549</v>
      </c>
      <c r="C144" s="174" t="s">
        <v>453</v>
      </c>
      <c r="D144" s="149" t="s">
        <v>432</v>
      </c>
      <c r="E144" s="146">
        <v>33.200000000000003</v>
      </c>
      <c r="F144" s="174"/>
      <c r="G144" s="175" t="s">
        <v>449</v>
      </c>
      <c r="H144" s="176" t="s">
        <v>441</v>
      </c>
      <c r="I144" s="176" t="s">
        <v>441</v>
      </c>
      <c r="J144" s="270">
        <f>E144*(O144-O143)</f>
        <v>17.596000000000004</v>
      </c>
      <c r="K144" s="176"/>
      <c r="L144" s="150">
        <f>C144-C143</f>
        <v>1.9444444444444375E-2</v>
      </c>
      <c r="M144" s="274">
        <v>224</v>
      </c>
      <c r="N144" s="173"/>
      <c r="O144" s="278">
        <v>0.87</v>
      </c>
      <c r="P144" s="179"/>
      <c r="Q144" s="179"/>
      <c r="R144" s="269" t="s">
        <v>446</v>
      </c>
      <c r="S144" s="205"/>
    </row>
    <row r="145" spans="1:19" hidden="1">
      <c r="B145" s="220" t="s">
        <v>549</v>
      </c>
      <c r="C145" s="174" t="s">
        <v>456</v>
      </c>
      <c r="D145" s="149" t="s">
        <v>432</v>
      </c>
      <c r="E145" s="146">
        <v>33.200000000000003</v>
      </c>
      <c r="F145" s="174" t="s">
        <v>547</v>
      </c>
      <c r="G145" s="175"/>
      <c r="H145" s="176"/>
      <c r="I145" s="176"/>
      <c r="J145" s="270"/>
      <c r="K145" s="176"/>
      <c r="L145" s="177"/>
      <c r="M145" s="274">
        <v>359.1</v>
      </c>
      <c r="N145" s="173">
        <f>M145-M144</f>
        <v>135.10000000000002</v>
      </c>
      <c r="O145" s="278">
        <v>0.19</v>
      </c>
      <c r="P145" s="179">
        <f>E146*(O144-O145)</f>
        <v>22.576000000000001</v>
      </c>
      <c r="Q145" s="179">
        <f>N145/P145</f>
        <v>5.9842310418143168</v>
      </c>
      <c r="R145" s="172" t="s">
        <v>454</v>
      </c>
      <c r="S145" s="205"/>
    </row>
    <row r="146" spans="1:19" hidden="1">
      <c r="B146" s="221" t="s">
        <v>502</v>
      </c>
      <c r="C146" s="174" t="s">
        <v>458</v>
      </c>
      <c r="D146" s="149" t="s">
        <v>432</v>
      </c>
      <c r="E146" s="146">
        <v>33.200000000000003</v>
      </c>
      <c r="F146" s="174" t="s">
        <v>548</v>
      </c>
      <c r="G146" s="175"/>
      <c r="H146" s="176"/>
      <c r="I146" s="176"/>
      <c r="J146" s="270"/>
      <c r="K146" s="176"/>
      <c r="L146" s="177"/>
      <c r="M146" s="274">
        <v>365.4</v>
      </c>
      <c r="N146" s="173"/>
      <c r="O146" s="278">
        <v>0.11</v>
      </c>
      <c r="P146" s="179"/>
      <c r="Q146" s="179"/>
      <c r="R146" s="172" t="s">
        <v>559</v>
      </c>
      <c r="S146" s="205"/>
    </row>
    <row r="147" spans="1:19" hidden="1">
      <c r="B147" s="221" t="s">
        <v>502</v>
      </c>
      <c r="C147" s="174" t="s">
        <v>466</v>
      </c>
      <c r="D147" s="149" t="s">
        <v>432</v>
      </c>
      <c r="E147" s="146">
        <v>33.200000000000003</v>
      </c>
      <c r="F147" s="174"/>
      <c r="G147" s="175" t="s">
        <v>459</v>
      </c>
      <c r="H147" s="149" t="s">
        <v>441</v>
      </c>
      <c r="I147" s="149" t="s">
        <v>441</v>
      </c>
      <c r="J147" s="270"/>
      <c r="K147" s="176"/>
      <c r="L147" s="177"/>
      <c r="M147" s="274">
        <v>366.2</v>
      </c>
      <c r="N147" s="173"/>
      <c r="O147" s="278">
        <v>0.11</v>
      </c>
      <c r="P147" s="179"/>
      <c r="Q147" s="179"/>
      <c r="R147" s="172"/>
      <c r="S147" s="205"/>
    </row>
    <row r="148" spans="1:19" hidden="1">
      <c r="B148" s="221" t="s">
        <v>502</v>
      </c>
      <c r="C148" s="174" t="s">
        <v>468</v>
      </c>
      <c r="D148" s="149" t="s">
        <v>432</v>
      </c>
      <c r="E148" s="146">
        <v>33.200000000000003</v>
      </c>
      <c r="F148" s="174"/>
      <c r="G148" s="175" t="s">
        <v>460</v>
      </c>
      <c r="H148" s="149" t="s">
        <v>441</v>
      </c>
      <c r="I148" s="149" t="s">
        <v>441</v>
      </c>
      <c r="J148" s="270">
        <f>E148*(O148-O147)</f>
        <v>20.584000000000003</v>
      </c>
      <c r="K148" s="176"/>
      <c r="L148" s="150">
        <f>C148-C147</f>
        <v>2.0833333333333315E-2</v>
      </c>
      <c r="M148" s="274">
        <v>366.2</v>
      </c>
      <c r="N148" s="173"/>
      <c r="O148" s="278">
        <v>0.73</v>
      </c>
      <c r="P148" s="179"/>
      <c r="Q148" s="179"/>
      <c r="R148" s="172"/>
      <c r="S148" s="205"/>
    </row>
    <row r="149" spans="1:19" hidden="1">
      <c r="B149" s="221" t="s">
        <v>502</v>
      </c>
      <c r="C149" s="174" t="s">
        <v>472</v>
      </c>
      <c r="D149" s="149" t="s">
        <v>432</v>
      </c>
      <c r="E149" s="146">
        <v>33.200000000000003</v>
      </c>
      <c r="F149" s="174"/>
      <c r="G149" s="175" t="s">
        <v>461</v>
      </c>
      <c r="H149" s="149" t="s">
        <v>441</v>
      </c>
      <c r="I149" s="149" t="s">
        <v>441</v>
      </c>
      <c r="J149" s="270"/>
      <c r="K149" s="176"/>
      <c r="L149" s="177"/>
      <c r="M149" s="274">
        <v>369.1</v>
      </c>
      <c r="N149" s="173"/>
      <c r="O149" s="278">
        <v>0.72</v>
      </c>
      <c r="P149" s="179"/>
      <c r="Q149" s="179"/>
      <c r="R149" s="172"/>
      <c r="S149" s="205"/>
    </row>
    <row r="150" spans="1:19" hidden="1">
      <c r="B150" s="221" t="s">
        <v>502</v>
      </c>
      <c r="C150" s="174" t="s">
        <v>470</v>
      </c>
      <c r="D150" s="149" t="s">
        <v>432</v>
      </c>
      <c r="E150" s="146">
        <v>33.200000000000003</v>
      </c>
      <c r="F150" s="174"/>
      <c r="G150" s="175" t="s">
        <v>462</v>
      </c>
      <c r="H150" s="149" t="s">
        <v>441</v>
      </c>
      <c r="I150" s="149" t="s">
        <v>441</v>
      </c>
      <c r="J150" s="270">
        <f>E150*(O150-O149)</f>
        <v>9.2960000000000012</v>
      </c>
      <c r="K150" s="176"/>
      <c r="L150" s="150">
        <f>C150-C149</f>
        <v>2.083333333333337E-2</v>
      </c>
      <c r="M150" s="274">
        <v>369.1</v>
      </c>
      <c r="N150" s="173"/>
      <c r="O150" s="278">
        <v>1</v>
      </c>
      <c r="P150" s="179"/>
      <c r="Q150" s="179"/>
      <c r="R150" s="172" t="s">
        <v>463</v>
      </c>
      <c r="S150" s="205"/>
    </row>
    <row r="151" spans="1:19" hidden="1">
      <c r="B151" s="221" t="s">
        <v>502</v>
      </c>
      <c r="C151" s="174" t="s">
        <v>474</v>
      </c>
      <c r="D151" s="149" t="s">
        <v>432</v>
      </c>
      <c r="E151" s="146">
        <v>33.200000000000003</v>
      </c>
      <c r="F151" s="174" t="s">
        <v>475</v>
      </c>
      <c r="G151" s="175" t="s">
        <v>508</v>
      </c>
      <c r="H151" s="176"/>
      <c r="I151" s="176"/>
      <c r="J151" s="270"/>
      <c r="K151" s="176"/>
      <c r="L151" s="177"/>
      <c r="M151" s="274">
        <v>0</v>
      </c>
      <c r="N151" s="173"/>
      <c r="O151" s="278">
        <v>1</v>
      </c>
      <c r="P151" s="179"/>
      <c r="Q151" s="179"/>
      <c r="R151" s="172" t="s">
        <v>558</v>
      </c>
      <c r="S151" s="205"/>
    </row>
    <row r="152" spans="1:19" hidden="1">
      <c r="B152" s="221" t="s">
        <v>502</v>
      </c>
      <c r="C152" s="174" t="s">
        <v>477</v>
      </c>
      <c r="D152" s="149" t="s">
        <v>432</v>
      </c>
      <c r="E152" s="146">
        <v>33.200000000000003</v>
      </c>
      <c r="F152" s="174" t="s">
        <v>476</v>
      </c>
      <c r="G152" s="175"/>
      <c r="H152" s="176"/>
      <c r="I152" s="176"/>
      <c r="J152" s="173"/>
      <c r="K152" s="176"/>
      <c r="L152" s="177"/>
      <c r="M152" s="274">
        <v>98.1</v>
      </c>
      <c r="N152" s="173"/>
      <c r="O152" s="278"/>
      <c r="P152" s="179"/>
      <c r="Q152" s="179"/>
      <c r="R152" s="172"/>
      <c r="S152" s="205"/>
    </row>
    <row r="153" spans="1:19" hidden="1">
      <c r="B153" s="221" t="s">
        <v>502</v>
      </c>
      <c r="C153" s="174" t="s">
        <v>479</v>
      </c>
      <c r="D153" s="149" t="s">
        <v>432</v>
      </c>
      <c r="E153" s="146">
        <v>33.200000000000003</v>
      </c>
      <c r="F153" s="174" t="s">
        <v>480</v>
      </c>
      <c r="G153" s="175"/>
      <c r="H153" s="176"/>
      <c r="I153" s="176"/>
      <c r="J153" s="173"/>
      <c r="K153" s="176"/>
      <c r="L153" s="177"/>
      <c r="M153" s="274">
        <v>177.8</v>
      </c>
      <c r="N153" s="173">
        <f>M153</f>
        <v>177.8</v>
      </c>
      <c r="O153" s="278">
        <v>0.3</v>
      </c>
      <c r="P153" s="179">
        <f>E154*(O151-O153)</f>
        <v>23.240000000000002</v>
      </c>
      <c r="Q153" s="179">
        <f>N153/P153</f>
        <v>7.6506024096385543</v>
      </c>
      <c r="R153" s="172" t="s">
        <v>559</v>
      </c>
      <c r="S153" s="205"/>
    </row>
    <row r="154" spans="1:19">
      <c r="A154" s="107" t="s">
        <v>576</v>
      </c>
      <c r="B154" s="221" t="s">
        <v>502</v>
      </c>
      <c r="C154" s="174" t="s">
        <v>484</v>
      </c>
      <c r="D154" s="149" t="s">
        <v>432</v>
      </c>
      <c r="E154" s="146">
        <v>33.200000000000003</v>
      </c>
      <c r="F154" s="174" t="s">
        <v>481</v>
      </c>
      <c r="G154" s="175" t="s">
        <v>436</v>
      </c>
      <c r="H154" s="176"/>
      <c r="I154" s="176"/>
      <c r="J154" s="173"/>
      <c r="K154" s="176"/>
      <c r="L154" s="177"/>
      <c r="M154" s="274">
        <v>224.5</v>
      </c>
      <c r="N154" s="173">
        <f>M154</f>
        <v>224.5</v>
      </c>
      <c r="O154" s="278">
        <v>7.0000000000000007E-2</v>
      </c>
      <c r="P154" s="179">
        <f>E155*(O151-O154)</f>
        <v>30.876000000000001</v>
      </c>
      <c r="Q154" s="179">
        <f>N154/P154</f>
        <v>7.2710195621194451</v>
      </c>
      <c r="R154" s="172" t="s">
        <v>560</v>
      </c>
      <c r="S154" s="205"/>
    </row>
    <row r="155" spans="1:19">
      <c r="A155" s="107" t="s">
        <v>576</v>
      </c>
      <c r="B155" s="221" t="s">
        <v>502</v>
      </c>
      <c r="C155" s="174" t="s">
        <v>494</v>
      </c>
      <c r="D155" s="149" t="s">
        <v>432</v>
      </c>
      <c r="E155" s="146">
        <v>33.200000000000003</v>
      </c>
      <c r="F155" s="174" t="s">
        <v>485</v>
      </c>
      <c r="G155" s="175" t="s">
        <v>490</v>
      </c>
      <c r="H155" s="149" t="s">
        <v>441</v>
      </c>
      <c r="I155" s="149" t="s">
        <v>441</v>
      </c>
      <c r="J155" s="173"/>
      <c r="K155" s="176"/>
      <c r="L155" s="177"/>
      <c r="M155" s="274">
        <v>232</v>
      </c>
      <c r="N155" s="173">
        <f>M155-M154</f>
        <v>7.5</v>
      </c>
      <c r="O155" s="278">
        <v>0.06</v>
      </c>
      <c r="P155" s="179"/>
      <c r="Q155" s="179"/>
      <c r="R155" s="172" t="s">
        <v>486</v>
      </c>
      <c r="S155" s="205"/>
    </row>
    <row r="156" spans="1:19">
      <c r="A156" s="107" t="s">
        <v>576</v>
      </c>
      <c r="B156" s="221" t="s">
        <v>502</v>
      </c>
      <c r="C156" s="174" t="s">
        <v>494</v>
      </c>
      <c r="D156" s="149" t="s">
        <v>432</v>
      </c>
      <c r="E156" s="146">
        <v>33.200000000000003</v>
      </c>
      <c r="F156" s="174" t="s">
        <v>485</v>
      </c>
      <c r="G156" s="175" t="s">
        <v>491</v>
      </c>
      <c r="H156" s="149" t="s">
        <v>441</v>
      </c>
      <c r="I156" s="149" t="s">
        <v>441</v>
      </c>
      <c r="J156" s="173"/>
      <c r="K156" s="176"/>
      <c r="L156" s="177"/>
      <c r="M156" s="274">
        <v>0</v>
      </c>
      <c r="N156" s="173"/>
      <c r="O156" s="278">
        <v>0.06</v>
      </c>
      <c r="P156" s="179"/>
      <c r="Q156" s="179"/>
      <c r="R156" s="172" t="s">
        <v>487</v>
      </c>
      <c r="S156" s="205"/>
    </row>
    <row r="157" spans="1:19">
      <c r="A157" s="107" t="s">
        <v>576</v>
      </c>
      <c r="B157" s="221" t="s">
        <v>502</v>
      </c>
      <c r="C157" s="174" t="s">
        <v>495</v>
      </c>
      <c r="D157" s="149" t="s">
        <v>432</v>
      </c>
      <c r="E157" s="146">
        <v>33.200000000000003</v>
      </c>
      <c r="F157" s="174" t="s">
        <v>488</v>
      </c>
      <c r="G157" s="175" t="s">
        <v>492</v>
      </c>
      <c r="H157" s="149" t="s">
        <v>441</v>
      </c>
      <c r="I157" s="149" t="s">
        <v>441</v>
      </c>
      <c r="J157" s="173"/>
      <c r="K157" s="176"/>
      <c r="L157" s="177"/>
      <c r="M157" s="274">
        <v>56.1</v>
      </c>
      <c r="N157" s="173">
        <f>M157</f>
        <v>56.1</v>
      </c>
      <c r="O157" s="278">
        <v>7.0000000000000007E-2</v>
      </c>
      <c r="P157" s="179"/>
      <c r="Q157" s="179"/>
      <c r="R157" s="172" t="s">
        <v>493</v>
      </c>
      <c r="S157" s="205"/>
    </row>
    <row r="158" spans="1:19" hidden="1">
      <c r="B158" s="221" t="s">
        <v>502</v>
      </c>
      <c r="C158" s="174" t="s">
        <v>497</v>
      </c>
      <c r="D158" s="149" t="s">
        <v>432</v>
      </c>
      <c r="E158" s="146">
        <v>33.200000000000003</v>
      </c>
      <c r="F158" s="174" t="s">
        <v>498</v>
      </c>
      <c r="G158" s="175" t="s">
        <v>499</v>
      </c>
      <c r="H158" s="149"/>
      <c r="I158" s="149"/>
      <c r="J158" s="173"/>
      <c r="K158" s="176"/>
      <c r="L158" s="177"/>
      <c r="M158" s="274">
        <v>60.6</v>
      </c>
      <c r="N158" s="173"/>
      <c r="O158" s="278">
        <v>0.06</v>
      </c>
      <c r="P158" s="179"/>
      <c r="Q158" s="179"/>
      <c r="R158" s="172" t="s">
        <v>559</v>
      </c>
      <c r="S158" s="205"/>
    </row>
    <row r="159" spans="1:19" hidden="1">
      <c r="B159" s="221" t="s">
        <v>504</v>
      </c>
      <c r="C159" s="174" t="s">
        <v>506</v>
      </c>
      <c r="D159" s="149" t="s">
        <v>432</v>
      </c>
      <c r="E159" s="146">
        <v>33.200000000000003</v>
      </c>
      <c r="F159" s="174" t="s">
        <v>515</v>
      </c>
      <c r="G159" s="175" t="s">
        <v>507</v>
      </c>
      <c r="H159" s="149" t="s">
        <v>441</v>
      </c>
      <c r="I159" s="149" t="s">
        <v>441</v>
      </c>
      <c r="J159" s="270">
        <f>E159*(O159-O158)</f>
        <v>27.556000000000004</v>
      </c>
      <c r="K159" s="176"/>
      <c r="L159" s="150">
        <f>C159+24-C158</f>
        <v>23.370833333333334</v>
      </c>
      <c r="M159" s="274">
        <v>0</v>
      </c>
      <c r="N159" s="173"/>
      <c r="O159" s="278">
        <v>0.89</v>
      </c>
      <c r="P159" s="179"/>
      <c r="Q159" s="179"/>
      <c r="R159" s="172" t="s">
        <v>508</v>
      </c>
      <c r="S159" s="205"/>
    </row>
    <row r="160" spans="1:19" hidden="1">
      <c r="B160" s="221" t="s">
        <v>504</v>
      </c>
      <c r="C160" s="174" t="s">
        <v>510</v>
      </c>
      <c r="D160" s="149" t="s">
        <v>432</v>
      </c>
      <c r="E160" s="146">
        <v>33.200000000000003</v>
      </c>
      <c r="F160" s="174" t="s">
        <v>516</v>
      </c>
      <c r="G160" s="175" t="s">
        <v>499</v>
      </c>
      <c r="H160" s="149" t="s">
        <v>441</v>
      </c>
      <c r="I160" s="149" t="s">
        <v>441</v>
      </c>
      <c r="J160" s="270"/>
      <c r="K160" s="176"/>
      <c r="L160" s="177"/>
      <c r="M160" s="274">
        <v>30.7</v>
      </c>
      <c r="N160" s="173">
        <f>M160-M159</f>
        <v>30.7</v>
      </c>
      <c r="O160" s="278">
        <v>0.75</v>
      </c>
      <c r="P160" s="179">
        <f>E160*(O159-O160)</f>
        <v>4.6480000000000006</v>
      </c>
      <c r="Q160" s="179">
        <f>N160/P160</f>
        <v>6.6049913941480201</v>
      </c>
      <c r="R160" s="172"/>
      <c r="S160" s="205"/>
    </row>
    <row r="161" spans="1:19" hidden="1">
      <c r="B161" s="221" t="s">
        <v>504</v>
      </c>
      <c r="C161" s="174" t="s">
        <v>512</v>
      </c>
      <c r="D161" s="149" t="s">
        <v>432</v>
      </c>
      <c r="E161" s="146">
        <v>33.200000000000003</v>
      </c>
      <c r="F161" s="174" t="s">
        <v>517</v>
      </c>
      <c r="G161" s="175" t="s">
        <v>507</v>
      </c>
      <c r="H161" s="149" t="s">
        <v>441</v>
      </c>
      <c r="I161" s="149" t="s">
        <v>441</v>
      </c>
      <c r="J161" s="270">
        <f>E161*(O161-O160)</f>
        <v>6.6399999999999988</v>
      </c>
      <c r="K161" s="176"/>
      <c r="L161" s="150">
        <f>C161-C160</f>
        <v>9.166666666666673E-2</v>
      </c>
      <c r="M161" s="274">
        <v>30.7</v>
      </c>
      <c r="N161" s="173"/>
      <c r="O161" s="278">
        <v>0.95</v>
      </c>
      <c r="P161" s="179"/>
      <c r="Q161" s="179"/>
      <c r="R161" s="172"/>
      <c r="S161" s="205"/>
    </row>
    <row r="162" spans="1:19" hidden="1">
      <c r="B162" s="221" t="s">
        <v>504</v>
      </c>
      <c r="C162" s="174" t="s">
        <v>514</v>
      </c>
      <c r="D162" s="149" t="s">
        <v>432</v>
      </c>
      <c r="E162" s="146">
        <v>33.200000000000003</v>
      </c>
      <c r="F162" s="174"/>
      <c r="G162" s="175" t="s">
        <v>518</v>
      </c>
      <c r="H162" s="149" t="s">
        <v>441</v>
      </c>
      <c r="I162" s="149" t="s">
        <v>441</v>
      </c>
      <c r="J162" s="270"/>
      <c r="K162" s="176"/>
      <c r="L162" s="177"/>
      <c r="M162" s="274">
        <v>33.4</v>
      </c>
      <c r="N162" s="173"/>
      <c r="O162" s="278">
        <v>0.95</v>
      </c>
      <c r="P162" s="179"/>
      <c r="Q162" s="179"/>
      <c r="R162" s="172"/>
      <c r="S162" s="205"/>
    </row>
    <row r="163" spans="1:19" hidden="1">
      <c r="B163" s="221" t="s">
        <v>504</v>
      </c>
      <c r="C163" s="174" t="s">
        <v>520</v>
      </c>
      <c r="D163" s="149" t="s">
        <v>432</v>
      </c>
      <c r="E163" s="146">
        <v>33.200000000000003</v>
      </c>
      <c r="F163" s="174"/>
      <c r="G163" s="175" t="s">
        <v>519</v>
      </c>
      <c r="H163" s="149" t="s">
        <v>441</v>
      </c>
      <c r="I163" s="149" t="s">
        <v>441</v>
      </c>
      <c r="J163" s="270">
        <f>E163*(O163-O162)</f>
        <v>1.6600000000000017</v>
      </c>
      <c r="K163" s="176"/>
      <c r="L163" s="150">
        <f>C163-C162</f>
        <v>1.9444444444444486E-2</v>
      </c>
      <c r="M163" s="274">
        <v>33.4</v>
      </c>
      <c r="N163" s="173"/>
      <c r="O163" s="278">
        <v>1</v>
      </c>
      <c r="P163" s="179"/>
      <c r="Q163" s="179"/>
      <c r="R163" s="172"/>
      <c r="S163" s="205"/>
    </row>
    <row r="164" spans="1:19" hidden="1">
      <c r="B164" s="221" t="s">
        <v>504</v>
      </c>
      <c r="C164" s="174" t="s">
        <v>524</v>
      </c>
      <c r="D164" s="149" t="s">
        <v>432</v>
      </c>
      <c r="E164" s="146">
        <v>33.200000000000003</v>
      </c>
      <c r="F164" s="174" t="s">
        <v>554</v>
      </c>
      <c r="G164" s="175" t="s">
        <v>508</v>
      </c>
      <c r="H164" s="176"/>
      <c r="I164" s="176"/>
      <c r="J164" s="270"/>
      <c r="K164" s="176"/>
      <c r="L164" s="177"/>
      <c r="M164" s="274">
        <v>0</v>
      </c>
      <c r="N164" s="173"/>
      <c r="O164" s="278">
        <v>1</v>
      </c>
      <c r="P164" s="179"/>
      <c r="Q164" s="179"/>
      <c r="R164" s="172" t="s">
        <v>561</v>
      </c>
      <c r="S164" s="205"/>
    </row>
    <row r="165" spans="1:19">
      <c r="A165" s="107" t="s">
        <v>576</v>
      </c>
      <c r="B165" s="221" t="s">
        <v>504</v>
      </c>
      <c r="C165" s="174" t="s">
        <v>527</v>
      </c>
      <c r="D165" s="149" t="s">
        <v>432</v>
      </c>
      <c r="E165" s="146">
        <v>33.200000000000003</v>
      </c>
      <c r="F165" s="174" t="s">
        <v>525</v>
      </c>
      <c r="G165" s="175" t="s">
        <v>436</v>
      </c>
      <c r="H165" s="176"/>
      <c r="I165" s="176"/>
      <c r="J165" s="173"/>
      <c r="K165" s="176"/>
      <c r="L165" s="177"/>
      <c r="M165" s="274">
        <v>197.7</v>
      </c>
      <c r="N165" s="173">
        <f>M165-M164</f>
        <v>197.7</v>
      </c>
      <c r="O165" s="278">
        <v>7.0000000000000007E-2</v>
      </c>
      <c r="P165" s="179">
        <f>E165*(O164-O165)</f>
        <v>30.876000000000001</v>
      </c>
      <c r="Q165" s="179">
        <f>N165/P165</f>
        <v>6.4030314807617561</v>
      </c>
      <c r="R165" s="172" t="s">
        <v>562</v>
      </c>
      <c r="S165" s="205"/>
    </row>
    <row r="166" spans="1:19">
      <c r="A166" s="107" t="s">
        <v>576</v>
      </c>
      <c r="B166" s="221" t="s">
        <v>504</v>
      </c>
      <c r="C166" s="174" t="s">
        <v>529</v>
      </c>
      <c r="D166" s="149" t="s">
        <v>432</v>
      </c>
      <c r="E166" s="146">
        <v>33.200000000000003</v>
      </c>
      <c r="F166" s="174" t="s">
        <v>528</v>
      </c>
      <c r="G166" s="174" t="s">
        <v>528</v>
      </c>
      <c r="H166" s="176"/>
      <c r="I166" s="176"/>
      <c r="J166" s="173"/>
      <c r="K166" s="176"/>
      <c r="L166" s="177"/>
      <c r="M166" s="274">
        <v>223.4</v>
      </c>
      <c r="N166" s="173"/>
      <c r="O166" s="278">
        <v>0.02</v>
      </c>
      <c r="P166" s="179"/>
      <c r="Q166" s="179"/>
      <c r="R166" s="172" t="s">
        <v>563</v>
      </c>
      <c r="S166" s="205"/>
    </row>
    <row r="167" spans="1:19" hidden="1">
      <c r="B167" s="221" t="s">
        <v>504</v>
      </c>
      <c r="C167" s="174" t="s">
        <v>532</v>
      </c>
      <c r="D167" s="149" t="s">
        <v>432</v>
      </c>
      <c r="E167" s="146">
        <v>33.200000000000003</v>
      </c>
      <c r="F167" s="174"/>
      <c r="G167" s="175" t="s">
        <v>530</v>
      </c>
      <c r="H167" s="176">
        <v>0</v>
      </c>
      <c r="I167" s="149" t="s">
        <v>441</v>
      </c>
      <c r="J167" s="173"/>
      <c r="K167" s="176"/>
      <c r="L167" s="177"/>
      <c r="M167" s="274">
        <v>223.4</v>
      </c>
      <c r="N167" s="173"/>
      <c r="O167" s="278">
        <v>0.03</v>
      </c>
      <c r="P167" s="179"/>
      <c r="Q167" s="179"/>
      <c r="R167" s="172"/>
      <c r="S167" s="205"/>
    </row>
    <row r="168" spans="1:19">
      <c r="A168" s="107" t="s">
        <v>576</v>
      </c>
      <c r="B168" s="221" t="s">
        <v>504</v>
      </c>
      <c r="C168" s="174" t="s">
        <v>534</v>
      </c>
      <c r="D168" s="149" t="s">
        <v>432</v>
      </c>
      <c r="E168" s="146">
        <v>33.200000000000003</v>
      </c>
      <c r="F168" s="174"/>
      <c r="G168" s="175" t="s">
        <v>531</v>
      </c>
      <c r="H168" s="176">
        <v>5.9</v>
      </c>
      <c r="I168" s="149">
        <f>H168-H167</f>
        <v>5.9</v>
      </c>
      <c r="J168" s="270">
        <f>E168*(O168-O167)</f>
        <v>6.9720000000000004</v>
      </c>
      <c r="K168" s="153">
        <f>I168-J168</f>
        <v>-1.0720000000000001</v>
      </c>
      <c r="L168" s="150">
        <f>C168-C167</f>
        <v>9.0277777777777457E-3</v>
      </c>
      <c r="M168" s="274">
        <v>223.4</v>
      </c>
      <c r="N168" s="173"/>
      <c r="O168" s="278">
        <v>0.24</v>
      </c>
      <c r="P168" s="179"/>
      <c r="Q168" s="179"/>
      <c r="R168" s="172" t="s">
        <v>564</v>
      </c>
      <c r="S168" s="205"/>
    </row>
    <row r="169" spans="1:19">
      <c r="A169" s="107" t="s">
        <v>576</v>
      </c>
      <c r="B169" s="221" t="s">
        <v>504</v>
      </c>
      <c r="C169" s="174" t="s">
        <v>537</v>
      </c>
      <c r="D169" s="149" t="s">
        <v>432</v>
      </c>
      <c r="E169" s="146">
        <v>33.200000000000003</v>
      </c>
      <c r="F169" s="174" t="s">
        <v>535</v>
      </c>
      <c r="G169" s="175" t="s">
        <v>436</v>
      </c>
      <c r="H169" s="176"/>
      <c r="I169" s="176"/>
      <c r="J169" s="173"/>
      <c r="K169" s="176"/>
      <c r="L169" s="177"/>
      <c r="M169" s="274">
        <v>246.1</v>
      </c>
      <c r="N169" s="173">
        <f>M169-M168</f>
        <v>22.699999999999989</v>
      </c>
      <c r="O169" s="278">
        <v>7.0000000000000007E-2</v>
      </c>
      <c r="P169" s="179">
        <f>E169*(O168-O169)</f>
        <v>5.6440000000000001</v>
      </c>
      <c r="Q169" s="179">
        <f>N169/P169</f>
        <v>4.0219702338766812</v>
      </c>
      <c r="R169" s="172" t="s">
        <v>568</v>
      </c>
      <c r="S169" s="205"/>
    </row>
    <row r="170" spans="1:19">
      <c r="A170" s="107" t="s">
        <v>576</v>
      </c>
      <c r="B170" s="221" t="s">
        <v>504</v>
      </c>
      <c r="C170" s="174" t="s">
        <v>538</v>
      </c>
      <c r="D170" s="149" t="s">
        <v>432</v>
      </c>
      <c r="E170" s="146">
        <v>33.200000000000003</v>
      </c>
      <c r="F170" s="174" t="s">
        <v>539</v>
      </c>
      <c r="G170" s="175" t="s">
        <v>490</v>
      </c>
      <c r="H170" s="149" t="s">
        <v>441</v>
      </c>
      <c r="I170" s="149" t="s">
        <v>441</v>
      </c>
      <c r="J170" s="173"/>
      <c r="K170" s="176"/>
      <c r="L170" s="177"/>
      <c r="M170" s="274">
        <v>365.4</v>
      </c>
      <c r="N170" s="173"/>
      <c r="O170" s="278">
        <v>0.08</v>
      </c>
      <c r="P170" s="179"/>
      <c r="Q170" s="179"/>
      <c r="R170" s="172" t="s">
        <v>556</v>
      </c>
      <c r="S170" s="205"/>
    </row>
    <row r="171" spans="1:19">
      <c r="A171" s="107" t="s">
        <v>576</v>
      </c>
      <c r="B171" s="221" t="s">
        <v>504</v>
      </c>
      <c r="C171" s="174" t="s">
        <v>542</v>
      </c>
      <c r="D171" s="149" t="s">
        <v>432</v>
      </c>
      <c r="E171" s="146">
        <v>33.200000000000003</v>
      </c>
      <c r="F171" s="174" t="s">
        <v>555</v>
      </c>
      <c r="G171" s="174" t="s">
        <v>555</v>
      </c>
      <c r="H171" s="176"/>
      <c r="I171" s="176"/>
      <c r="J171" s="173"/>
      <c r="K171" s="176"/>
      <c r="L171" s="177"/>
      <c r="M171" s="274">
        <v>367</v>
      </c>
      <c r="N171" s="173"/>
      <c r="O171" s="278">
        <v>7.0000000000000007E-2</v>
      </c>
      <c r="P171" s="179"/>
      <c r="Q171" s="179"/>
      <c r="R171" s="172" t="s">
        <v>565</v>
      </c>
      <c r="S171" s="205"/>
    </row>
    <row r="172" spans="1:19">
      <c r="B172" s="221"/>
      <c r="C172" s="174"/>
      <c r="D172" s="149"/>
      <c r="E172" s="146"/>
      <c r="F172" s="174"/>
      <c r="G172" s="175"/>
      <c r="H172" s="176"/>
      <c r="I172" s="176"/>
      <c r="J172" s="173"/>
      <c r="K172" s="176"/>
      <c r="L172" s="177"/>
      <c r="M172" s="176"/>
      <c r="N172" s="176"/>
      <c r="O172" s="178"/>
      <c r="P172" s="179"/>
      <c r="Q172" s="179"/>
      <c r="R172" s="172"/>
      <c r="S172" s="205"/>
    </row>
    <row r="173" spans="1:19">
      <c r="B173" s="221"/>
      <c r="C173" s="174"/>
      <c r="D173" s="149"/>
      <c r="E173" s="146"/>
      <c r="F173" s="175" t="s">
        <v>553</v>
      </c>
      <c r="G173" s="175"/>
      <c r="H173" s="176"/>
      <c r="I173" s="176"/>
      <c r="J173" s="173"/>
      <c r="K173" s="176"/>
      <c r="L173" s="177"/>
      <c r="M173" s="173">
        <f>M146+M154+M171+N137</f>
        <v>989.9</v>
      </c>
      <c r="N173" s="176"/>
      <c r="O173" s="178"/>
      <c r="P173" s="179"/>
      <c r="Q173" s="179"/>
      <c r="R173" s="172"/>
      <c r="S173" s="205"/>
    </row>
    <row r="174" spans="1:19">
      <c r="B174" s="221"/>
      <c r="C174" s="174"/>
      <c r="D174" s="149"/>
      <c r="E174" s="146"/>
      <c r="F174" s="174"/>
      <c r="G174" s="175"/>
      <c r="H174" s="176"/>
      <c r="I174" s="176"/>
      <c r="J174" s="173"/>
      <c r="K174" s="176"/>
      <c r="L174" s="177"/>
      <c r="M174" s="176"/>
      <c r="N174" s="176"/>
      <c r="O174" s="178"/>
      <c r="P174" s="179"/>
      <c r="Q174" s="179"/>
      <c r="R174" s="172"/>
      <c r="S174" s="205"/>
    </row>
    <row r="175" spans="1:19">
      <c r="B175" s="221"/>
      <c r="C175" s="174"/>
      <c r="D175" s="149"/>
      <c r="E175" s="146"/>
      <c r="F175" s="174"/>
      <c r="G175" s="175"/>
      <c r="H175" s="176"/>
      <c r="I175" s="176"/>
      <c r="J175" s="173"/>
      <c r="K175" s="176"/>
      <c r="L175" s="177"/>
      <c r="M175" s="176"/>
      <c r="N175" s="176"/>
      <c r="O175" s="178"/>
      <c r="P175" s="179"/>
      <c r="Q175" s="179"/>
      <c r="R175" s="172"/>
      <c r="S175" s="205"/>
    </row>
    <row r="176" spans="1:19">
      <c r="B176" s="221"/>
      <c r="C176" s="174"/>
      <c r="D176" s="149"/>
      <c r="E176" s="146"/>
      <c r="F176" s="174"/>
      <c r="G176" s="175"/>
      <c r="H176" s="176"/>
      <c r="I176" s="176"/>
      <c r="J176" s="173"/>
      <c r="K176" s="176"/>
      <c r="L176" s="177"/>
      <c r="M176" s="176"/>
      <c r="N176" s="176"/>
      <c r="O176" s="178"/>
      <c r="P176" s="179"/>
      <c r="Q176" s="179"/>
      <c r="R176" s="172"/>
      <c r="S176" s="205"/>
    </row>
    <row r="177" spans="2:19">
      <c r="B177" s="221"/>
      <c r="C177" s="174"/>
      <c r="D177" s="149"/>
      <c r="E177" s="146"/>
      <c r="F177" s="174"/>
      <c r="G177" s="175"/>
      <c r="H177" s="176"/>
      <c r="I177" s="176"/>
      <c r="J177" s="173"/>
      <c r="K177" s="176"/>
      <c r="L177" s="177"/>
      <c r="M177" s="176"/>
      <c r="N177" s="176"/>
      <c r="O177" s="178"/>
      <c r="P177" s="179"/>
      <c r="Q177" s="179"/>
      <c r="R177" s="172"/>
      <c r="S177" s="205"/>
    </row>
    <row r="178" spans="2:19">
      <c r="B178" s="221"/>
      <c r="C178" s="174"/>
      <c r="D178" s="149"/>
      <c r="E178" s="146"/>
      <c r="F178" s="174"/>
      <c r="G178" s="175"/>
      <c r="H178" s="176"/>
      <c r="I178" s="176"/>
      <c r="J178" s="173"/>
      <c r="K178" s="176"/>
      <c r="L178" s="177"/>
      <c r="M178" s="176"/>
      <c r="N178" s="176"/>
      <c r="O178" s="178"/>
      <c r="P178" s="179"/>
      <c r="Q178" s="179"/>
      <c r="R178" s="172"/>
      <c r="S178" s="205"/>
    </row>
    <row r="179" spans="2:19">
      <c r="B179" s="221"/>
      <c r="C179" s="174"/>
      <c r="D179" s="149"/>
      <c r="E179" s="146"/>
      <c r="F179" s="174"/>
      <c r="G179" s="175"/>
      <c r="H179" s="176"/>
      <c r="I179" s="176"/>
      <c r="J179" s="173"/>
      <c r="K179" s="176"/>
      <c r="L179" s="177"/>
      <c r="M179" s="176"/>
      <c r="N179" s="176"/>
      <c r="O179" s="178"/>
      <c r="P179" s="179"/>
      <c r="Q179" s="179"/>
      <c r="R179" s="172"/>
      <c r="S179" s="205"/>
    </row>
    <row r="180" spans="2:19">
      <c r="B180" s="221"/>
      <c r="C180" s="174"/>
      <c r="D180" s="149"/>
      <c r="E180" s="146"/>
      <c r="F180" s="174"/>
      <c r="G180" s="175"/>
      <c r="H180" s="176"/>
      <c r="I180" s="176"/>
      <c r="J180" s="173"/>
      <c r="K180" s="176"/>
      <c r="L180" s="177"/>
      <c r="M180" s="176"/>
      <c r="N180" s="176"/>
      <c r="O180" s="178"/>
      <c r="P180" s="179"/>
      <c r="Q180" s="179"/>
      <c r="R180" s="172"/>
      <c r="S180" s="205"/>
    </row>
    <row r="181" spans="2:19">
      <c r="B181" s="221"/>
      <c r="C181" s="174"/>
      <c r="D181" s="176"/>
      <c r="E181" s="173"/>
      <c r="F181" s="174"/>
      <c r="G181" s="175"/>
      <c r="H181" s="176"/>
      <c r="I181" s="176"/>
      <c r="J181" s="173"/>
      <c r="K181" s="176"/>
      <c r="L181" s="177"/>
      <c r="M181" s="176"/>
      <c r="N181" s="176"/>
      <c r="O181" s="178"/>
      <c r="P181" s="179"/>
      <c r="Q181" s="179"/>
      <c r="R181" s="172"/>
      <c r="S181" s="205"/>
    </row>
    <row r="182" spans="2:19" ht="13.15" thickBot="1">
      <c r="B182" s="224"/>
      <c r="C182" s="210"/>
      <c r="D182" s="212"/>
      <c r="E182" s="209"/>
      <c r="F182" s="210"/>
      <c r="G182" s="211"/>
      <c r="H182" s="212"/>
      <c r="I182" s="212"/>
      <c r="J182" s="209"/>
      <c r="K182" s="212"/>
      <c r="L182" s="213"/>
      <c r="M182" s="212"/>
      <c r="N182" s="212"/>
      <c r="O182" s="214"/>
      <c r="P182" s="215"/>
      <c r="Q182" s="216"/>
      <c r="R182" s="208"/>
      <c r="S182" s="217"/>
    </row>
    <row r="183" spans="2:19" ht="13.15" thickTop="1"/>
  </sheetData>
  <autoFilter ref="A3:S171">
    <filterColumn colId="0">
      <customFilters>
        <customFilter operator="notEqual" val=" "/>
      </customFilters>
    </filterColumn>
    <filterColumn colId="1">
      <filters>
        <filter val="2018/10/27"/>
        <filter val="2018/10/28"/>
        <filter val="2018/10/29"/>
      </filters>
    </filterColumn>
  </autoFilter>
  <mergeCells count="7">
    <mergeCell ref="R76:S76"/>
    <mergeCell ref="B2:C2"/>
    <mergeCell ref="D2:E2"/>
    <mergeCell ref="F2:G2"/>
    <mergeCell ref="H2:L2"/>
    <mergeCell ref="M2:Q2"/>
    <mergeCell ref="R64:S64"/>
  </mergeCells>
  <phoneticPr fontId="1"/>
  <hyperlinks>
    <hyperlink ref="S4" r:id="rId1"/>
    <hyperlink ref="S12" r:id="rId2"/>
    <hyperlink ref="S21" r:id="rId3"/>
    <hyperlink ref="S30" r:id="rId4"/>
    <hyperlink ref="S75" r:id="rId5"/>
    <hyperlink ref="S69" r:id="rId6"/>
    <hyperlink ref="S83" r:id="rId7"/>
    <hyperlink ref="S89" r:id="rId8"/>
    <hyperlink ref="S97" r:id="rId9"/>
    <hyperlink ref="S102" r:id="rId10"/>
    <hyperlink ref="S118" r:id="rId11"/>
    <hyperlink ref="S36" r:id="rId12"/>
    <hyperlink ref="S52" r:id="rId13"/>
    <hyperlink ref="S42" r:id="rId14"/>
    <hyperlink ref="S136" r:id="rId15"/>
  </hyperlinks>
  <pageMargins left="0.25" right="0.25" top="0.75" bottom="0.75" header="0.3" footer="0.3"/>
  <pageSetup paperSize="9" scale="38" orientation="portrait" horizontalDpi="1200" verticalDpi="1200" r:id="rId16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T136"/>
  <sheetViews>
    <sheetView zoomScale="85" zoomScaleNormal="85" workbookViewId="0">
      <pane ySplit="3" topLeftCell="A4" activePane="bottomLeft" state="frozen"/>
      <selection pane="bottomLeft" activeCell="R68" sqref="R68"/>
    </sheetView>
  </sheetViews>
  <sheetFormatPr defaultRowHeight="12.75"/>
  <cols>
    <col min="1" max="1" width="2.33203125" customWidth="1"/>
    <col min="2" max="2" width="13.86328125" style="1" customWidth="1"/>
    <col min="3" max="3" width="10.73046875" style="1" customWidth="1"/>
    <col min="4" max="4" width="15.265625" customWidth="1"/>
    <col min="5" max="5" width="11.3984375" style="18" customWidth="1"/>
    <col min="6" max="6" width="10.73046875" style="19" hidden="1" customWidth="1"/>
    <col min="7" max="7" width="26.796875" style="2" customWidth="1"/>
    <col min="8" max="9" width="9.53125" style="2" customWidth="1"/>
    <col min="10" max="10" width="9.86328125" style="2" customWidth="1"/>
    <col min="11" max="11" width="14.3984375" style="2" customWidth="1"/>
    <col min="12" max="12" width="11.9296875" style="33" customWidth="1"/>
    <col min="13" max="13" width="10.9296875" style="2" hidden="1" customWidth="1"/>
    <col min="14" max="14" width="0" style="2" hidden="1" customWidth="1"/>
    <col min="15" max="15" width="9.19921875" style="17" customWidth="1"/>
    <col min="16" max="17" width="9.19921875" style="3" hidden="1" customWidth="1"/>
    <col min="18" max="18" width="33.86328125" customWidth="1"/>
    <col min="19" max="19" width="48.53125" hidden="1" customWidth="1"/>
    <col min="20" max="20" width="0" hidden="1" customWidth="1"/>
  </cols>
  <sheetData>
    <row r="1" spans="1:20" ht="45.4" customHeight="1">
      <c r="A1" s="30" t="s">
        <v>91</v>
      </c>
      <c r="I1" s="16" t="s">
        <v>75</v>
      </c>
      <c r="P1" s="8"/>
    </row>
    <row r="2" spans="1:20" ht="19.45" customHeight="1">
      <c r="A2" s="30"/>
      <c r="B2" s="357" t="s">
        <v>0</v>
      </c>
      <c r="C2" s="357"/>
      <c r="D2" s="358" t="s">
        <v>103</v>
      </c>
      <c r="E2" s="358"/>
      <c r="F2" s="359" t="s">
        <v>102</v>
      </c>
      <c r="G2" s="357"/>
      <c r="H2" s="360" t="s">
        <v>101</v>
      </c>
      <c r="I2" s="360"/>
      <c r="J2" s="360"/>
      <c r="K2" s="360"/>
      <c r="L2" s="360"/>
      <c r="M2" s="361" t="s">
        <v>100</v>
      </c>
      <c r="N2" s="361"/>
      <c r="O2" s="358"/>
      <c r="P2" s="361"/>
      <c r="Q2" s="361"/>
      <c r="R2" s="94" t="s">
        <v>104</v>
      </c>
      <c r="S2" s="36"/>
    </row>
    <row r="3" spans="1:20" ht="51">
      <c r="B3" s="37" t="s">
        <v>46</v>
      </c>
      <c r="C3" s="37" t="s">
        <v>47</v>
      </c>
      <c r="D3" s="36" t="s">
        <v>1</v>
      </c>
      <c r="E3" s="38" t="s">
        <v>77</v>
      </c>
      <c r="F3" s="91" t="s">
        <v>106</v>
      </c>
      <c r="G3" s="40" t="s">
        <v>107</v>
      </c>
      <c r="H3" s="41" t="s">
        <v>79</v>
      </c>
      <c r="I3" s="102" t="s">
        <v>80</v>
      </c>
      <c r="J3" s="41" t="s">
        <v>78</v>
      </c>
      <c r="K3" s="41" t="s">
        <v>297</v>
      </c>
      <c r="L3" s="42" t="s">
        <v>96</v>
      </c>
      <c r="M3" s="92" t="s">
        <v>81</v>
      </c>
      <c r="N3" s="89" t="s">
        <v>82</v>
      </c>
      <c r="O3" s="43" t="s">
        <v>298</v>
      </c>
      <c r="P3" s="93" t="s">
        <v>83</v>
      </c>
      <c r="Q3" s="90" t="s">
        <v>84</v>
      </c>
      <c r="R3" s="36" t="s">
        <v>105</v>
      </c>
      <c r="S3" s="86" t="s">
        <v>111</v>
      </c>
    </row>
    <row r="4" spans="1:20" hidden="1">
      <c r="B4" s="1" t="s">
        <v>2</v>
      </c>
      <c r="C4" s="1" t="s">
        <v>54</v>
      </c>
      <c r="D4" t="s">
        <v>48</v>
      </c>
      <c r="E4" s="18">
        <v>33.200000000000003</v>
      </c>
      <c r="F4" s="19" t="s">
        <v>57</v>
      </c>
      <c r="G4" s="25"/>
      <c r="M4" s="2">
        <v>5062</v>
      </c>
      <c r="O4" s="17">
        <v>0.76</v>
      </c>
      <c r="S4" s="15" t="s">
        <v>76</v>
      </c>
    </row>
    <row r="5" spans="1:20" hidden="1">
      <c r="B5" s="1" t="s">
        <v>2</v>
      </c>
      <c r="C5" s="1" t="s">
        <v>56</v>
      </c>
      <c r="D5" t="s">
        <v>48</v>
      </c>
      <c r="E5" s="18">
        <v>33.200000000000003</v>
      </c>
      <c r="F5" s="19" t="s">
        <v>55</v>
      </c>
      <c r="G5" s="25"/>
      <c r="M5" s="2">
        <v>5128</v>
      </c>
      <c r="N5" s="2">
        <f>M5-M4</f>
        <v>66</v>
      </c>
      <c r="O5" s="17">
        <v>0.46</v>
      </c>
      <c r="P5" s="3">
        <f>(O4-O5)*E5</f>
        <v>9.9600000000000009</v>
      </c>
      <c r="Q5" s="3">
        <f>N5/P5</f>
        <v>6.6265060240963853</v>
      </c>
      <c r="R5" t="s">
        <v>60</v>
      </c>
    </row>
    <row r="6" spans="1:20">
      <c r="B6" s="37" t="s">
        <v>2</v>
      </c>
      <c r="C6" s="37" t="s">
        <v>3</v>
      </c>
      <c r="D6" s="36" t="s">
        <v>48</v>
      </c>
      <c r="E6" s="77">
        <v>33.200000000000003</v>
      </c>
      <c r="G6" s="78" t="s">
        <v>305</v>
      </c>
      <c r="H6" s="40">
        <v>3.2</v>
      </c>
      <c r="I6" s="103"/>
      <c r="J6" s="40"/>
      <c r="K6" s="40"/>
      <c r="L6" s="79"/>
      <c r="O6" s="80">
        <v>0.46</v>
      </c>
      <c r="R6" s="36"/>
    </row>
    <row r="7" spans="1:20">
      <c r="B7" s="37" t="s">
        <v>2</v>
      </c>
      <c r="C7" s="37" t="s">
        <v>4</v>
      </c>
      <c r="D7" s="36" t="s">
        <v>48</v>
      </c>
      <c r="E7" s="77">
        <v>33.200000000000003</v>
      </c>
      <c r="G7" s="78" t="s">
        <v>306</v>
      </c>
      <c r="H7" s="40">
        <v>13.15</v>
      </c>
      <c r="I7" s="103">
        <f>H7-H6</f>
        <v>9.9499999999999993</v>
      </c>
      <c r="J7" s="40">
        <f>(O7-O6)*E7</f>
        <v>9.2959999999999994</v>
      </c>
      <c r="K7" s="40">
        <f>I7-J7</f>
        <v>0.65399999999999991</v>
      </c>
      <c r="L7" s="79">
        <f>C7-C6</f>
        <v>0.15069444444444446</v>
      </c>
      <c r="O7" s="80">
        <v>0.74</v>
      </c>
      <c r="R7" s="36"/>
    </row>
    <row r="8" spans="1:20" hidden="1">
      <c r="B8" s="1" t="s">
        <v>2</v>
      </c>
      <c r="C8" s="1" t="s">
        <v>63</v>
      </c>
      <c r="D8" t="s">
        <v>48</v>
      </c>
      <c r="E8" s="18">
        <v>33.200000000000003</v>
      </c>
      <c r="F8" s="19" t="s">
        <v>58</v>
      </c>
      <c r="G8" s="25"/>
      <c r="M8" s="2">
        <v>5134</v>
      </c>
      <c r="O8" s="17">
        <v>0.74</v>
      </c>
    </row>
    <row r="9" spans="1:20" hidden="1">
      <c r="B9" s="1" t="s">
        <v>2</v>
      </c>
      <c r="C9" s="1" t="s">
        <v>64</v>
      </c>
      <c r="D9" t="s">
        <v>48</v>
      </c>
      <c r="E9" s="18">
        <v>33.200000000000003</v>
      </c>
      <c r="F9" s="19" t="s">
        <v>59</v>
      </c>
      <c r="G9" s="25"/>
      <c r="M9" s="2">
        <v>5215</v>
      </c>
      <c r="N9" s="2">
        <f>M9-M8</f>
        <v>81</v>
      </c>
      <c r="O9" s="17">
        <v>0.38</v>
      </c>
      <c r="P9" s="3">
        <f>(O8-O9)*E9</f>
        <v>11.952</v>
      </c>
      <c r="Q9" s="3">
        <f>N9/P9</f>
        <v>6.7771084337349397</v>
      </c>
      <c r="R9" t="s">
        <v>69</v>
      </c>
    </row>
    <row r="10" spans="1:20">
      <c r="B10" s="37" t="s">
        <v>2</v>
      </c>
      <c r="C10" s="37" t="s">
        <v>65</v>
      </c>
      <c r="D10" s="36" t="s">
        <v>48</v>
      </c>
      <c r="E10" s="77">
        <v>33.200000000000003</v>
      </c>
      <c r="G10" s="78" t="s">
        <v>61</v>
      </c>
      <c r="H10" s="40">
        <v>0</v>
      </c>
      <c r="I10" s="103"/>
      <c r="J10" s="40"/>
      <c r="K10" s="40"/>
      <c r="L10" s="79"/>
      <c r="O10" s="80">
        <v>0.38</v>
      </c>
      <c r="R10" s="36"/>
    </row>
    <row r="11" spans="1:20" ht="13.15" thickBot="1">
      <c r="B11" s="37" t="s">
        <v>2</v>
      </c>
      <c r="C11" s="37" t="s">
        <v>97</v>
      </c>
      <c r="D11" s="36" t="s">
        <v>48</v>
      </c>
      <c r="E11" s="77">
        <v>33.200000000000003</v>
      </c>
      <c r="F11" s="21"/>
      <c r="G11" s="78" t="s">
        <v>62</v>
      </c>
      <c r="H11" s="40">
        <v>13.2</v>
      </c>
      <c r="I11" s="103">
        <f>H11-H10</f>
        <v>13.2</v>
      </c>
      <c r="J11" s="40">
        <f>(O11-O10)*E11</f>
        <v>13.944000000000003</v>
      </c>
      <c r="K11" s="40">
        <f>I11-J11</f>
        <v>-0.74400000000000333</v>
      </c>
      <c r="L11" s="79">
        <f>C11-C10</f>
        <v>1.388888888888884E-2</v>
      </c>
      <c r="M11" s="6"/>
      <c r="N11" s="6"/>
      <c r="O11" s="80">
        <v>0.8</v>
      </c>
      <c r="P11" s="7"/>
      <c r="Q11" s="7"/>
      <c r="R11" s="36"/>
      <c r="S11" s="5"/>
    </row>
    <row r="12" spans="1:20" hidden="1">
      <c r="B12" s="9" t="s">
        <v>66</v>
      </c>
      <c r="C12" s="9" t="s">
        <v>67</v>
      </c>
      <c r="D12" s="13" t="s">
        <v>49</v>
      </c>
      <c r="E12" s="22">
        <v>16</v>
      </c>
      <c r="F12" s="23" t="s">
        <v>57</v>
      </c>
      <c r="G12" s="27"/>
      <c r="H12" s="11"/>
      <c r="M12" s="2">
        <v>0</v>
      </c>
      <c r="N12" s="11"/>
      <c r="O12" s="17">
        <v>0.875</v>
      </c>
      <c r="S12" s="15" t="s">
        <v>85</v>
      </c>
      <c r="T12">
        <f>14/16</f>
        <v>0.875</v>
      </c>
    </row>
    <row r="13" spans="1:20" hidden="1">
      <c r="B13" s="9" t="s">
        <v>66</v>
      </c>
      <c r="C13" s="9" t="s">
        <v>68</v>
      </c>
      <c r="D13" s="13" t="s">
        <v>49</v>
      </c>
      <c r="E13" s="22">
        <v>16</v>
      </c>
      <c r="F13" s="23" t="s">
        <v>55</v>
      </c>
      <c r="G13" s="27"/>
      <c r="H13" s="11"/>
      <c r="M13" s="2">
        <v>69.2</v>
      </c>
      <c r="N13" s="2">
        <f>M13-M12</f>
        <v>69.2</v>
      </c>
      <c r="O13" s="17">
        <v>0.1875</v>
      </c>
      <c r="P13" s="3">
        <f>(O12-O13)*E13</f>
        <v>11</v>
      </c>
      <c r="Q13" s="3">
        <f>N13/P13</f>
        <v>6.290909090909091</v>
      </c>
      <c r="R13" t="s">
        <v>69</v>
      </c>
      <c r="T13">
        <f>3/16</f>
        <v>0.1875</v>
      </c>
    </row>
    <row r="14" spans="1:20" hidden="1">
      <c r="B14" s="9" t="s">
        <v>66</v>
      </c>
      <c r="C14" s="9"/>
      <c r="D14" s="13" t="s">
        <v>49</v>
      </c>
      <c r="E14" s="22">
        <v>16</v>
      </c>
      <c r="F14" s="23" t="s">
        <v>70</v>
      </c>
      <c r="G14" s="27"/>
      <c r="H14" s="11"/>
      <c r="M14" s="11">
        <v>132.30000000000001</v>
      </c>
      <c r="N14" s="11"/>
      <c r="O14" s="17">
        <v>0</v>
      </c>
      <c r="T14">
        <f>0/16</f>
        <v>0</v>
      </c>
    </row>
    <row r="15" spans="1:20">
      <c r="B15" s="37" t="s">
        <v>66</v>
      </c>
      <c r="C15" s="37" t="s">
        <v>6</v>
      </c>
      <c r="D15" s="81" t="s">
        <v>49</v>
      </c>
      <c r="E15" s="82">
        <v>16</v>
      </c>
      <c r="G15" s="78" t="s">
        <v>304</v>
      </c>
      <c r="H15" s="40">
        <v>13.15</v>
      </c>
      <c r="I15" s="103"/>
      <c r="J15" s="40"/>
      <c r="K15" s="40"/>
      <c r="L15" s="79"/>
      <c r="O15" s="80">
        <v>0</v>
      </c>
      <c r="R15" s="36"/>
      <c r="T15">
        <f>0/16</f>
        <v>0</v>
      </c>
    </row>
    <row r="16" spans="1:20">
      <c r="B16" s="37" t="s">
        <v>5</v>
      </c>
      <c r="C16" s="37" t="s">
        <v>7</v>
      </c>
      <c r="D16" s="81" t="s">
        <v>49</v>
      </c>
      <c r="E16" s="82">
        <v>16</v>
      </c>
      <c r="G16" s="78" t="s">
        <v>306</v>
      </c>
      <c r="H16" s="40">
        <v>25.2</v>
      </c>
      <c r="I16" s="103">
        <f>H16-H15</f>
        <v>12.049999999999999</v>
      </c>
      <c r="J16" s="40">
        <f>(O16-O15)*E16</f>
        <v>13</v>
      </c>
      <c r="K16" s="40">
        <f>I16-J16</f>
        <v>-0.95000000000000107</v>
      </c>
      <c r="L16" s="79">
        <f>C16-C15</f>
        <v>0.18819444444444444</v>
      </c>
      <c r="O16" s="80">
        <v>0.8125</v>
      </c>
      <c r="R16" s="36"/>
      <c r="T16">
        <f>13/16</f>
        <v>0.8125</v>
      </c>
    </row>
    <row r="17" spans="2:20" hidden="1">
      <c r="B17" s="1" t="s">
        <v>5</v>
      </c>
      <c r="C17" s="1" t="s">
        <v>71</v>
      </c>
      <c r="D17" s="13" t="s">
        <v>49</v>
      </c>
      <c r="E17" s="22">
        <v>16</v>
      </c>
      <c r="F17" s="19" t="s">
        <v>58</v>
      </c>
      <c r="G17" s="25"/>
      <c r="M17" s="2">
        <v>132.30000000000001</v>
      </c>
      <c r="O17" s="17">
        <v>0.8125</v>
      </c>
      <c r="T17">
        <f>13/16</f>
        <v>0.8125</v>
      </c>
    </row>
    <row r="18" spans="2:20" hidden="1">
      <c r="B18" s="1" t="s">
        <v>5</v>
      </c>
      <c r="C18" s="1" t="s">
        <v>98</v>
      </c>
      <c r="D18" s="13" t="s">
        <v>49</v>
      </c>
      <c r="E18" s="22">
        <v>16</v>
      </c>
      <c r="F18" s="19" t="s">
        <v>59</v>
      </c>
      <c r="G18" s="25"/>
      <c r="M18" s="2">
        <v>196.9</v>
      </c>
      <c r="N18" s="2">
        <f>M18-M17</f>
        <v>64.599999999999994</v>
      </c>
      <c r="O18" s="17">
        <v>0.23</v>
      </c>
      <c r="P18" s="3">
        <f>(O17-O18)*E18</f>
        <v>9.32</v>
      </c>
      <c r="Q18" s="3">
        <f>N18/P18</f>
        <v>6.9313304721030038</v>
      </c>
      <c r="R18" t="s">
        <v>69</v>
      </c>
    </row>
    <row r="19" spans="2:20">
      <c r="B19" s="37" t="s">
        <v>5</v>
      </c>
      <c r="C19" s="37" t="s">
        <v>98</v>
      </c>
      <c r="D19" s="81" t="s">
        <v>49</v>
      </c>
      <c r="E19" s="82">
        <v>16</v>
      </c>
      <c r="G19" s="78" t="s">
        <v>61</v>
      </c>
      <c r="H19" s="40">
        <v>0</v>
      </c>
      <c r="I19" s="103"/>
      <c r="J19" s="40"/>
      <c r="K19" s="40"/>
      <c r="L19" s="79"/>
      <c r="O19" s="80">
        <v>0.23</v>
      </c>
      <c r="R19" s="36"/>
    </row>
    <row r="20" spans="2:20" ht="12.7" customHeight="1" thickBot="1">
      <c r="B20" s="37" t="s">
        <v>5</v>
      </c>
      <c r="C20" s="37" t="s">
        <v>99</v>
      </c>
      <c r="D20" s="81" t="s">
        <v>49</v>
      </c>
      <c r="E20" s="82">
        <v>16</v>
      </c>
      <c r="F20" s="21"/>
      <c r="G20" s="78" t="s">
        <v>62</v>
      </c>
      <c r="H20" s="40">
        <v>9</v>
      </c>
      <c r="I20" s="103">
        <f>H20-H19</f>
        <v>9</v>
      </c>
      <c r="J20" s="40">
        <f>(O20-O19)*E20</f>
        <v>9.120000000000001</v>
      </c>
      <c r="K20" s="40">
        <f>I20-J20</f>
        <v>-0.12000000000000099</v>
      </c>
      <c r="L20" s="79">
        <f>C20-C19</f>
        <v>1.9444444444444375E-2</v>
      </c>
      <c r="M20" s="6"/>
      <c r="N20" s="6"/>
      <c r="O20" s="80">
        <v>0.8</v>
      </c>
      <c r="P20" s="7"/>
      <c r="Q20" s="7"/>
      <c r="R20" s="36"/>
      <c r="S20" s="5"/>
    </row>
    <row r="21" spans="2:20" ht="12.7" hidden="1" customHeight="1">
      <c r="B21" s="1" t="s">
        <v>8</v>
      </c>
      <c r="C21" s="9" t="s">
        <v>72</v>
      </c>
      <c r="D21" t="s">
        <v>48</v>
      </c>
      <c r="E21" s="18">
        <v>33.200000000000003</v>
      </c>
      <c r="F21" s="23"/>
      <c r="G21" s="28" t="s">
        <v>62</v>
      </c>
      <c r="H21" s="11"/>
      <c r="M21" s="11"/>
      <c r="N21" s="11"/>
      <c r="O21" s="32">
        <v>0.8</v>
      </c>
      <c r="P21" s="12"/>
      <c r="Q21" s="12"/>
      <c r="R21" s="10"/>
      <c r="S21" s="15" t="s">
        <v>86</v>
      </c>
    </row>
    <row r="22" spans="2:20" ht="12.7" hidden="1" customHeight="1">
      <c r="B22" s="1" t="s">
        <v>8</v>
      </c>
      <c r="C22" s="9" t="s">
        <v>73</v>
      </c>
      <c r="D22" t="s">
        <v>48</v>
      </c>
      <c r="E22" s="18">
        <v>33.200000000000003</v>
      </c>
      <c r="F22" s="23" t="s">
        <v>57</v>
      </c>
      <c r="G22" s="27"/>
      <c r="H22" s="11"/>
      <c r="M22" s="11">
        <v>308.7</v>
      </c>
      <c r="N22" s="11"/>
      <c r="O22" s="32">
        <v>0.8</v>
      </c>
      <c r="P22" s="12"/>
      <c r="Q22" s="12"/>
      <c r="R22" s="10"/>
    </row>
    <row r="23" spans="2:20" ht="12.7" hidden="1" customHeight="1">
      <c r="B23" s="1" t="s">
        <v>8</v>
      </c>
      <c r="C23" s="9" t="s">
        <v>74</v>
      </c>
      <c r="D23" t="s">
        <v>48</v>
      </c>
      <c r="E23" s="18">
        <v>33.200000000000003</v>
      </c>
      <c r="F23" s="23" t="s">
        <v>55</v>
      </c>
      <c r="G23" s="27"/>
      <c r="H23" s="11"/>
      <c r="M23" s="11">
        <v>385.6</v>
      </c>
      <c r="N23" s="2">
        <f>M23-M22</f>
        <v>76.900000000000034</v>
      </c>
      <c r="O23" s="32">
        <v>0.46</v>
      </c>
      <c r="P23" s="3">
        <f>(O22-O23)*E23</f>
        <v>11.288000000000002</v>
      </c>
      <c r="Q23" s="3">
        <f>N23/P23</f>
        <v>6.8125442948263659</v>
      </c>
      <c r="R23" s="10" t="s">
        <v>69</v>
      </c>
    </row>
    <row r="24" spans="2:20">
      <c r="B24" s="37" t="s">
        <v>8</v>
      </c>
      <c r="C24" s="37" t="s">
        <v>9</v>
      </c>
      <c r="D24" s="36" t="s">
        <v>48</v>
      </c>
      <c r="E24" s="77">
        <v>33.200000000000003</v>
      </c>
      <c r="G24" s="78" t="s">
        <v>304</v>
      </c>
      <c r="H24" s="40">
        <v>25.2</v>
      </c>
      <c r="I24" s="103"/>
      <c r="J24" s="40"/>
      <c r="K24" s="40"/>
      <c r="L24" s="79"/>
      <c r="O24" s="80">
        <v>0.46</v>
      </c>
      <c r="R24" s="36"/>
    </row>
    <row r="25" spans="2:20">
      <c r="B25" s="37" t="s">
        <v>8</v>
      </c>
      <c r="C25" s="37" t="s">
        <v>10</v>
      </c>
      <c r="D25" s="36" t="s">
        <v>48</v>
      </c>
      <c r="E25" s="77">
        <v>33.200000000000003</v>
      </c>
      <c r="G25" s="78" t="s">
        <v>306</v>
      </c>
      <c r="H25" s="40">
        <v>40.9</v>
      </c>
      <c r="I25" s="103">
        <f>H25-H24</f>
        <v>15.7</v>
      </c>
      <c r="J25" s="40">
        <f>(O25-O24)*E25</f>
        <v>14.940000000000001</v>
      </c>
      <c r="K25" s="40">
        <f>I25-J25</f>
        <v>0.75999999999999801</v>
      </c>
      <c r="L25" s="79">
        <f>C25-C24</f>
        <v>0.23819444444444438</v>
      </c>
      <c r="O25" s="80">
        <v>0.91</v>
      </c>
      <c r="R25" s="36"/>
    </row>
    <row r="26" spans="2:20" hidden="1">
      <c r="B26" s="1" t="s">
        <v>8</v>
      </c>
      <c r="C26" s="1" t="s">
        <v>87</v>
      </c>
      <c r="D26" t="s">
        <v>48</v>
      </c>
      <c r="E26" s="18">
        <v>33.200000000000003</v>
      </c>
      <c r="F26" s="19" t="s">
        <v>58</v>
      </c>
      <c r="G26" s="25"/>
      <c r="M26" s="2">
        <v>386.5</v>
      </c>
      <c r="O26" s="17">
        <v>0.91</v>
      </c>
    </row>
    <row r="27" spans="2:20" hidden="1">
      <c r="B27" s="1" t="s">
        <v>8</v>
      </c>
      <c r="C27" s="1" t="s">
        <v>88</v>
      </c>
      <c r="D27" t="s">
        <v>48</v>
      </c>
      <c r="E27" s="18">
        <v>33.200000000000003</v>
      </c>
      <c r="F27" s="19" t="s">
        <v>59</v>
      </c>
      <c r="G27" s="25"/>
      <c r="M27" s="2">
        <v>465.5</v>
      </c>
      <c r="N27" s="2">
        <f>M27-M26</f>
        <v>79</v>
      </c>
      <c r="O27" s="17">
        <v>0.56000000000000005</v>
      </c>
      <c r="P27" s="3">
        <f>(O26-O27)*E27</f>
        <v>11.620000000000001</v>
      </c>
      <c r="Q27" s="3">
        <f>N27/P27</f>
        <v>6.798623063683304</v>
      </c>
      <c r="R27" s="10" t="s">
        <v>69</v>
      </c>
    </row>
    <row r="28" spans="2:20">
      <c r="B28" s="37" t="s">
        <v>8</v>
      </c>
      <c r="C28" s="37" t="s">
        <v>89</v>
      </c>
      <c r="D28" s="36" t="s">
        <v>48</v>
      </c>
      <c r="E28" s="77">
        <v>33.200000000000003</v>
      </c>
      <c r="G28" s="78" t="s">
        <v>61</v>
      </c>
      <c r="H28" s="40">
        <v>0</v>
      </c>
      <c r="I28" s="103"/>
      <c r="J28" s="40"/>
      <c r="K28" s="40"/>
      <c r="L28" s="79"/>
      <c r="O28" s="80">
        <v>0.56000000000000005</v>
      </c>
      <c r="R28" s="36"/>
    </row>
    <row r="29" spans="2:20" ht="13.15" thickBot="1">
      <c r="B29" s="37" t="s">
        <v>8</v>
      </c>
      <c r="C29" s="37" t="s">
        <v>90</v>
      </c>
      <c r="D29" s="36" t="s">
        <v>48</v>
      </c>
      <c r="E29" s="77">
        <v>33.200000000000003</v>
      </c>
      <c r="F29" s="21"/>
      <c r="G29" s="78" t="s">
        <v>62</v>
      </c>
      <c r="H29" s="40">
        <v>7.6</v>
      </c>
      <c r="I29" s="103">
        <f>H29-H28</f>
        <v>7.6</v>
      </c>
      <c r="J29" s="40">
        <f>(O29-O28)*E29</f>
        <v>7.968</v>
      </c>
      <c r="K29" s="40">
        <f>I29-J29</f>
        <v>-0.36800000000000033</v>
      </c>
      <c r="L29" s="79">
        <f>C29-C28</f>
        <v>8.3333333333333037E-3</v>
      </c>
      <c r="M29" s="6"/>
      <c r="N29" s="6"/>
      <c r="O29" s="80">
        <v>0.8</v>
      </c>
      <c r="P29" s="7"/>
      <c r="Q29" s="7"/>
      <c r="R29" s="36"/>
      <c r="S29" s="5"/>
    </row>
    <row r="30" spans="2:20" hidden="1">
      <c r="B30" s="9" t="s">
        <v>94</v>
      </c>
      <c r="C30" s="9" t="s">
        <v>92</v>
      </c>
      <c r="D30" s="13" t="s">
        <v>93</v>
      </c>
      <c r="E30" s="29">
        <v>33.200000000000003</v>
      </c>
      <c r="F30" s="23" t="s">
        <v>57</v>
      </c>
      <c r="G30" s="27"/>
      <c r="H30" s="11"/>
      <c r="I30" s="11"/>
      <c r="J30" s="11"/>
      <c r="K30" s="11"/>
      <c r="L30" s="34"/>
      <c r="M30" s="11">
        <v>469.3</v>
      </c>
      <c r="N30" s="11"/>
      <c r="O30" s="32">
        <v>0.77</v>
      </c>
      <c r="P30" s="12"/>
      <c r="Q30" s="12"/>
      <c r="R30" s="10"/>
      <c r="S30" s="44" t="s">
        <v>108</v>
      </c>
    </row>
    <row r="31" spans="2:20" hidden="1">
      <c r="B31" s="9" t="s">
        <v>94</v>
      </c>
      <c r="C31" s="9" t="s">
        <v>95</v>
      </c>
      <c r="D31" s="13" t="s">
        <v>93</v>
      </c>
      <c r="E31" s="29">
        <v>33.200000000000003</v>
      </c>
      <c r="F31" s="23" t="s">
        <v>55</v>
      </c>
      <c r="G31" s="27"/>
      <c r="H31" s="11"/>
      <c r="I31" s="11"/>
      <c r="J31" s="11"/>
      <c r="K31" s="11"/>
      <c r="L31" s="34"/>
      <c r="M31" s="11">
        <v>536.4</v>
      </c>
      <c r="N31" s="2">
        <f>M31-M30</f>
        <v>67.099999999999966</v>
      </c>
      <c r="O31" s="17">
        <v>0.53500000000000003</v>
      </c>
      <c r="P31" s="3">
        <f>(O30-O31)*E31</f>
        <v>7.8020000000000005</v>
      </c>
      <c r="Q31" s="3">
        <f>N31/P31</f>
        <v>8.6003588823378578</v>
      </c>
      <c r="R31" s="10" t="s">
        <v>69</v>
      </c>
      <c r="S31" s="10"/>
    </row>
    <row r="32" spans="2:20">
      <c r="B32" s="37" t="s">
        <v>94</v>
      </c>
      <c r="C32" s="37" t="s">
        <v>12</v>
      </c>
      <c r="D32" s="81" t="s">
        <v>93</v>
      </c>
      <c r="E32" s="77">
        <v>33.200000000000003</v>
      </c>
      <c r="G32" s="78" t="s">
        <v>304</v>
      </c>
      <c r="H32" s="40">
        <v>41.1</v>
      </c>
      <c r="I32" s="103"/>
      <c r="J32" s="40"/>
      <c r="K32" s="40"/>
      <c r="L32" s="79"/>
      <c r="O32" s="80">
        <v>0.53</v>
      </c>
      <c r="R32" s="36"/>
    </row>
    <row r="33" spans="2:19">
      <c r="B33" s="37" t="s">
        <v>11</v>
      </c>
      <c r="C33" s="37" t="s">
        <v>13</v>
      </c>
      <c r="D33" s="36" t="s">
        <v>48</v>
      </c>
      <c r="E33" s="77">
        <v>33.200000000000003</v>
      </c>
      <c r="G33" s="78" t="s">
        <v>306</v>
      </c>
      <c r="H33" s="40">
        <v>52.4</v>
      </c>
      <c r="I33" s="103">
        <f>H33-H32</f>
        <v>11.299999999999997</v>
      </c>
      <c r="J33" s="40">
        <f>(O33-O32)*E33</f>
        <v>10.956</v>
      </c>
      <c r="K33" s="40">
        <f>I33-J33</f>
        <v>0.34399999999999764</v>
      </c>
      <c r="L33" s="79">
        <f>C33-C32</f>
        <v>0.17291666666666672</v>
      </c>
      <c r="O33" s="80">
        <v>0.86</v>
      </c>
      <c r="R33" s="36"/>
    </row>
    <row r="34" spans="2:19" hidden="1">
      <c r="B34" s="1" t="s">
        <v>11</v>
      </c>
      <c r="C34" s="1" t="s">
        <v>109</v>
      </c>
      <c r="D34" t="s">
        <v>48</v>
      </c>
      <c r="E34" s="29">
        <v>33.200000000000003</v>
      </c>
      <c r="F34" s="19" t="s">
        <v>58</v>
      </c>
      <c r="G34" s="25"/>
      <c r="M34" s="2">
        <v>536.70000000000005</v>
      </c>
      <c r="O34" s="17">
        <v>0.86</v>
      </c>
    </row>
    <row r="35" spans="2:19" ht="13.15" hidden="1" thickBot="1">
      <c r="B35" s="4" t="s">
        <v>209</v>
      </c>
      <c r="C35" s="4" t="s">
        <v>110</v>
      </c>
      <c r="D35" s="5" t="s">
        <v>129</v>
      </c>
      <c r="E35" s="20">
        <v>33.200000000000003</v>
      </c>
      <c r="F35" s="21" t="s">
        <v>59</v>
      </c>
      <c r="G35" s="26"/>
      <c r="H35" s="6"/>
      <c r="I35" s="6"/>
      <c r="J35" s="6"/>
      <c r="K35" s="6"/>
      <c r="L35" s="35"/>
      <c r="M35" s="6">
        <v>605.5</v>
      </c>
      <c r="N35" s="6">
        <f>M35-M34</f>
        <v>68.799999999999955</v>
      </c>
      <c r="O35" s="31">
        <v>0.59</v>
      </c>
      <c r="P35" s="7">
        <f>(O34-O35)*E35</f>
        <v>8.9640000000000022</v>
      </c>
      <c r="Q35" s="7">
        <f>N35/P35</f>
        <v>7.6751450245426076</v>
      </c>
      <c r="R35" s="5" t="s">
        <v>69</v>
      </c>
      <c r="S35" s="5"/>
    </row>
    <row r="36" spans="2:19" hidden="1">
      <c r="B36" s="9" t="s">
        <v>209</v>
      </c>
      <c r="C36" s="9" t="s">
        <v>112</v>
      </c>
      <c r="D36" s="13" t="s">
        <v>130</v>
      </c>
      <c r="E36" s="29">
        <v>33.200000000000003</v>
      </c>
      <c r="F36" s="23"/>
      <c r="G36" s="27" t="s">
        <v>210</v>
      </c>
      <c r="H36" s="11"/>
      <c r="I36" s="11"/>
      <c r="J36" s="11"/>
      <c r="K36" s="11"/>
      <c r="L36" s="34"/>
      <c r="M36" s="11"/>
      <c r="N36" s="11"/>
      <c r="O36" s="32">
        <v>0.8</v>
      </c>
      <c r="P36" s="12"/>
      <c r="Q36" s="12"/>
      <c r="R36" s="10"/>
      <c r="S36" s="44" t="s">
        <v>234</v>
      </c>
    </row>
    <row r="37" spans="2:19" hidden="1">
      <c r="B37" s="9" t="s">
        <v>209</v>
      </c>
      <c r="C37" s="9" t="s">
        <v>113</v>
      </c>
      <c r="D37" s="13" t="s">
        <v>130</v>
      </c>
      <c r="E37" s="29">
        <v>33.200000000000003</v>
      </c>
      <c r="F37" s="23"/>
      <c r="G37" s="27" t="s">
        <v>215</v>
      </c>
      <c r="H37" s="64" t="s">
        <v>160</v>
      </c>
      <c r="I37" s="11"/>
      <c r="J37" s="11"/>
      <c r="K37" s="11"/>
      <c r="L37" s="34"/>
      <c r="M37" s="11"/>
      <c r="N37" s="11"/>
      <c r="O37" s="32">
        <v>0.99</v>
      </c>
      <c r="P37" s="12"/>
      <c r="Q37" s="12"/>
      <c r="R37" s="75" t="s">
        <v>240</v>
      </c>
      <c r="S37" s="71"/>
    </row>
    <row r="38" spans="2:19" hidden="1">
      <c r="B38" s="9" t="s">
        <v>209</v>
      </c>
      <c r="C38" s="9" t="s">
        <v>220</v>
      </c>
      <c r="D38" s="13" t="s">
        <v>130</v>
      </c>
      <c r="E38" s="29">
        <v>33.200000000000003</v>
      </c>
      <c r="F38" s="23" t="s">
        <v>116</v>
      </c>
      <c r="G38" s="27"/>
      <c r="H38" s="11"/>
      <c r="I38" s="11"/>
      <c r="J38" s="11"/>
      <c r="K38" s="11"/>
      <c r="L38" s="34"/>
      <c r="M38" s="11">
        <v>613.5</v>
      </c>
      <c r="N38" s="11"/>
      <c r="O38" s="32">
        <v>0.99</v>
      </c>
      <c r="P38" s="12"/>
      <c r="Q38" s="12"/>
      <c r="R38" s="10"/>
      <c r="S38" s="10"/>
    </row>
    <row r="39" spans="2:19" hidden="1">
      <c r="B39" s="9" t="s">
        <v>221</v>
      </c>
      <c r="C39" s="9" t="s">
        <v>222</v>
      </c>
      <c r="D39" s="13" t="s">
        <v>130</v>
      </c>
      <c r="E39" s="29">
        <v>33.200000000000003</v>
      </c>
      <c r="F39" s="23" t="s">
        <v>217</v>
      </c>
      <c r="G39" s="27" t="s">
        <v>216</v>
      </c>
      <c r="H39" s="11"/>
      <c r="I39" s="11"/>
      <c r="J39" s="11"/>
      <c r="K39" s="11"/>
      <c r="L39" s="34"/>
      <c r="M39" s="11">
        <v>783.5</v>
      </c>
      <c r="N39" s="2">
        <f>M39-M38</f>
        <v>170</v>
      </c>
      <c r="O39" s="32">
        <v>0.125</v>
      </c>
      <c r="P39" s="3">
        <f>(O38-O39)*E39</f>
        <v>28.718000000000004</v>
      </c>
      <c r="Q39" s="3">
        <f>N39/P39</f>
        <v>5.9196322863709163</v>
      </c>
      <c r="R39" s="10" t="s">
        <v>218</v>
      </c>
      <c r="S39" s="10"/>
    </row>
    <row r="40" spans="2:19" ht="13.15" hidden="1" thickBot="1">
      <c r="B40" s="4" t="s">
        <v>238</v>
      </c>
      <c r="C40" s="4" t="s">
        <v>223</v>
      </c>
      <c r="D40" s="14" t="s">
        <v>130</v>
      </c>
      <c r="E40" s="20">
        <v>33.200000000000003</v>
      </c>
      <c r="F40" s="21" t="s">
        <v>167</v>
      </c>
      <c r="G40" s="26" t="s">
        <v>219</v>
      </c>
      <c r="H40" s="57" t="s">
        <v>146</v>
      </c>
      <c r="I40" s="6"/>
      <c r="J40" s="6"/>
      <c r="K40" s="6"/>
      <c r="L40" s="35"/>
      <c r="M40" s="6">
        <v>892.7</v>
      </c>
      <c r="N40" s="6">
        <f>M40-M39</f>
        <v>109.20000000000005</v>
      </c>
      <c r="O40" s="31">
        <v>5.5E-2</v>
      </c>
      <c r="P40" s="7"/>
      <c r="Q40" s="7"/>
      <c r="R40" s="5"/>
      <c r="S40" s="5"/>
    </row>
    <row r="41" spans="2:19" hidden="1">
      <c r="B41" s="9" t="s">
        <v>238</v>
      </c>
      <c r="C41" s="9" t="s">
        <v>288</v>
      </c>
      <c r="D41" s="10" t="s">
        <v>130</v>
      </c>
      <c r="E41" s="29"/>
      <c r="F41" s="23"/>
      <c r="G41" s="27" t="s">
        <v>235</v>
      </c>
      <c r="H41" s="64"/>
      <c r="I41" s="11"/>
      <c r="J41" s="11"/>
      <c r="K41" s="11"/>
      <c r="L41" s="34"/>
      <c r="M41" s="11"/>
      <c r="N41" s="11"/>
      <c r="O41" s="32"/>
      <c r="P41" s="12"/>
      <c r="Q41" s="12"/>
      <c r="R41" s="13" t="s">
        <v>289</v>
      </c>
      <c r="S41" s="10"/>
    </row>
    <row r="42" spans="2:19" hidden="1">
      <c r="B42" s="9" t="s">
        <v>238</v>
      </c>
      <c r="C42" s="9" t="s">
        <v>239</v>
      </c>
      <c r="D42" s="10" t="s">
        <v>130</v>
      </c>
      <c r="E42" s="29">
        <v>33.200000000000003</v>
      </c>
      <c r="F42" s="23"/>
      <c r="G42" s="27" t="s">
        <v>236</v>
      </c>
      <c r="H42" s="11"/>
      <c r="I42" s="11"/>
      <c r="J42" s="11"/>
      <c r="K42" s="11"/>
      <c r="L42" s="34"/>
      <c r="M42" s="11"/>
      <c r="N42" s="11"/>
      <c r="O42" s="32">
        <v>0.74</v>
      </c>
      <c r="P42" s="12"/>
      <c r="Q42" s="12"/>
      <c r="R42" s="10"/>
      <c r="S42" s="44" t="s">
        <v>272</v>
      </c>
    </row>
    <row r="43" spans="2:19" hidden="1">
      <c r="B43" s="9" t="s">
        <v>238</v>
      </c>
      <c r="C43" s="9" t="s">
        <v>255</v>
      </c>
      <c r="D43" s="10" t="s">
        <v>130</v>
      </c>
      <c r="E43" s="29">
        <v>33.200000000000003</v>
      </c>
      <c r="F43" s="23"/>
      <c r="G43" s="27" t="s">
        <v>237</v>
      </c>
      <c r="H43" s="73" t="s">
        <v>146</v>
      </c>
      <c r="I43" s="11"/>
      <c r="J43" s="11"/>
      <c r="K43" s="11"/>
      <c r="L43" s="34"/>
      <c r="M43" s="11"/>
      <c r="N43" s="11"/>
      <c r="O43" s="32">
        <v>0.99</v>
      </c>
      <c r="P43" s="12"/>
      <c r="Q43" s="12"/>
      <c r="R43" s="76" t="s">
        <v>241</v>
      </c>
      <c r="S43" s="71"/>
    </row>
    <row r="44" spans="2:19" hidden="1">
      <c r="B44" s="9" t="s">
        <v>238</v>
      </c>
      <c r="C44" s="9" t="s">
        <v>254</v>
      </c>
      <c r="D44" s="10" t="s">
        <v>130</v>
      </c>
      <c r="E44" s="29">
        <v>33.200000000000003</v>
      </c>
      <c r="F44" s="23" t="s">
        <v>166</v>
      </c>
      <c r="G44" s="27"/>
      <c r="H44" s="11"/>
      <c r="I44" s="11"/>
      <c r="J44" s="11"/>
      <c r="K44" s="11"/>
      <c r="L44" s="34"/>
      <c r="M44" s="11">
        <v>901.5</v>
      </c>
      <c r="N44" s="11"/>
      <c r="O44" s="32">
        <v>0.99</v>
      </c>
      <c r="P44" s="12"/>
      <c r="Q44" s="12"/>
      <c r="R44" s="10"/>
      <c r="S44" s="10"/>
    </row>
    <row r="45" spans="2:19" hidden="1">
      <c r="B45" s="9" t="s">
        <v>238</v>
      </c>
      <c r="C45" s="9" t="s">
        <v>256</v>
      </c>
      <c r="D45" s="10" t="s">
        <v>130</v>
      </c>
      <c r="E45" s="29">
        <v>33.200000000000003</v>
      </c>
      <c r="F45" s="23" t="s">
        <v>242</v>
      </c>
      <c r="G45" s="27" t="s">
        <v>243</v>
      </c>
      <c r="H45" s="11"/>
      <c r="I45" s="11"/>
      <c r="J45" s="11"/>
      <c r="K45" s="11"/>
      <c r="L45" s="34"/>
      <c r="M45" s="11">
        <v>1132.4000000000001</v>
      </c>
      <c r="N45" s="2">
        <f>M45-M44</f>
        <v>230.90000000000009</v>
      </c>
      <c r="O45" s="32">
        <v>0.06</v>
      </c>
      <c r="P45" s="3">
        <f>(O44-O45)*E45</f>
        <v>30.876000000000001</v>
      </c>
      <c r="Q45" s="3">
        <f>N45/P45</f>
        <v>7.4783002979660607</v>
      </c>
      <c r="R45" s="13" t="s">
        <v>244</v>
      </c>
      <c r="S45" s="10"/>
    </row>
    <row r="46" spans="2:19" hidden="1">
      <c r="B46" s="9" t="s">
        <v>238</v>
      </c>
      <c r="C46" s="9" t="s">
        <v>257</v>
      </c>
      <c r="D46" s="10" t="s">
        <v>130</v>
      </c>
      <c r="E46" s="29">
        <v>33.200000000000003</v>
      </c>
      <c r="F46" s="23" t="s">
        <v>245</v>
      </c>
      <c r="G46" s="27" t="s">
        <v>219</v>
      </c>
      <c r="H46" s="11"/>
      <c r="I46" s="11"/>
      <c r="J46" s="11"/>
      <c r="K46" s="11"/>
      <c r="L46" s="34"/>
      <c r="M46" s="11">
        <v>1147.8</v>
      </c>
      <c r="N46" s="2">
        <f>M46-M45</f>
        <v>15.399999999999864</v>
      </c>
      <c r="O46" s="32">
        <v>0.04</v>
      </c>
      <c r="P46" s="12"/>
      <c r="Q46" s="12"/>
      <c r="R46" s="13" t="s">
        <v>251</v>
      </c>
      <c r="S46" s="10"/>
    </row>
    <row r="47" spans="2:19" hidden="1">
      <c r="B47" s="9" t="s">
        <v>238</v>
      </c>
      <c r="C47" s="9" t="s">
        <v>257</v>
      </c>
      <c r="D47" s="10" t="s">
        <v>130</v>
      </c>
      <c r="E47" s="29">
        <v>33.200000000000003</v>
      </c>
      <c r="F47" s="23"/>
      <c r="G47" s="27" t="s">
        <v>246</v>
      </c>
      <c r="H47" s="11"/>
      <c r="I47" s="11"/>
      <c r="J47" s="11"/>
      <c r="K47" s="11"/>
      <c r="L47" s="34"/>
      <c r="M47" s="11"/>
      <c r="N47" s="11"/>
      <c r="O47" s="32">
        <v>0.04</v>
      </c>
      <c r="P47" s="12"/>
      <c r="Q47" s="12"/>
      <c r="R47" s="10"/>
      <c r="S47" s="10"/>
    </row>
    <row r="48" spans="2:19" hidden="1">
      <c r="B48" s="9" t="s">
        <v>238</v>
      </c>
      <c r="C48" s="9" t="s">
        <v>258</v>
      </c>
      <c r="D48" s="10" t="s">
        <v>130</v>
      </c>
      <c r="E48" s="29">
        <v>33.200000000000003</v>
      </c>
      <c r="F48" s="23"/>
      <c r="G48" s="27" t="s">
        <v>247</v>
      </c>
      <c r="H48" s="11" t="s">
        <v>160</v>
      </c>
      <c r="I48" s="11"/>
      <c r="J48" s="11"/>
      <c r="K48" s="11"/>
      <c r="L48" s="34"/>
      <c r="M48" s="11"/>
      <c r="N48" s="11"/>
      <c r="O48" s="32">
        <v>0.505</v>
      </c>
      <c r="P48" s="12"/>
      <c r="Q48" s="12"/>
      <c r="R48" s="10"/>
      <c r="S48" s="10"/>
    </row>
    <row r="49" spans="2:19" hidden="1">
      <c r="B49" s="9" t="s">
        <v>238</v>
      </c>
      <c r="C49" s="9" t="s">
        <v>259</v>
      </c>
      <c r="D49" s="10" t="s">
        <v>130</v>
      </c>
      <c r="E49" s="29">
        <v>33.200000000000003</v>
      </c>
      <c r="F49" s="23" t="s">
        <v>248</v>
      </c>
      <c r="G49" s="27"/>
      <c r="H49" s="11"/>
      <c r="I49" s="11"/>
      <c r="J49" s="11"/>
      <c r="K49" s="11"/>
      <c r="L49" s="34"/>
      <c r="M49" s="11">
        <v>1147.8</v>
      </c>
      <c r="N49" s="11"/>
      <c r="O49" s="32">
        <v>0.505</v>
      </c>
      <c r="P49" s="12"/>
      <c r="Q49" s="12"/>
      <c r="R49" s="10"/>
      <c r="S49" s="10"/>
    </row>
    <row r="50" spans="2:19" hidden="1">
      <c r="B50" s="9" t="s">
        <v>260</v>
      </c>
      <c r="C50" s="9" t="s">
        <v>273</v>
      </c>
      <c r="D50" s="10" t="s">
        <v>130</v>
      </c>
      <c r="E50" s="29">
        <v>33.200000000000003</v>
      </c>
      <c r="F50" s="23" t="s">
        <v>249</v>
      </c>
      <c r="G50" s="27" t="s">
        <v>216</v>
      </c>
      <c r="H50" s="11"/>
      <c r="I50" s="11"/>
      <c r="J50" s="11"/>
      <c r="K50" s="11"/>
      <c r="L50" s="34"/>
      <c r="M50" s="11">
        <v>1224.5</v>
      </c>
      <c r="N50" s="2">
        <f>M50-M49</f>
        <v>76.700000000000045</v>
      </c>
      <c r="O50" s="32">
        <v>0.03</v>
      </c>
      <c r="P50" s="3">
        <f>(O49-O50)*E50</f>
        <v>15.770000000000001</v>
      </c>
      <c r="Q50" s="58">
        <f>N50/P50</f>
        <v>4.8636651870640479</v>
      </c>
      <c r="R50" s="10" t="s">
        <v>252</v>
      </c>
      <c r="S50" s="10"/>
    </row>
    <row r="51" spans="2:19" ht="13.15" hidden="1" thickBot="1">
      <c r="B51" s="4" t="s">
        <v>262</v>
      </c>
      <c r="C51" s="4" t="s">
        <v>274</v>
      </c>
      <c r="D51" s="5" t="s">
        <v>130</v>
      </c>
      <c r="E51" s="20">
        <v>33.200000000000003</v>
      </c>
      <c r="F51" s="21" t="s">
        <v>250</v>
      </c>
      <c r="G51" s="26" t="s">
        <v>219</v>
      </c>
      <c r="H51" s="6"/>
      <c r="I51" s="6"/>
      <c r="J51" s="6"/>
      <c r="K51" s="6"/>
      <c r="L51" s="35"/>
      <c r="M51" s="6">
        <v>1226.4000000000001</v>
      </c>
      <c r="N51" s="6">
        <f>M51-M50</f>
        <v>1.9000000000000909</v>
      </c>
      <c r="O51" s="31">
        <v>3.5000000000000003E-2</v>
      </c>
      <c r="P51" s="7"/>
      <c r="Q51" s="7"/>
      <c r="R51" s="5" t="s">
        <v>253</v>
      </c>
      <c r="S51" s="5"/>
    </row>
    <row r="52" spans="2:19" hidden="1">
      <c r="B52" s="9" t="s">
        <v>262</v>
      </c>
      <c r="C52" s="9"/>
      <c r="D52" s="10" t="s">
        <v>130</v>
      </c>
      <c r="E52" s="29">
        <v>33.200000000000003</v>
      </c>
      <c r="F52" s="23" t="s">
        <v>263</v>
      </c>
      <c r="G52" s="27" t="s">
        <v>216</v>
      </c>
      <c r="H52" s="11"/>
      <c r="I52" s="11"/>
      <c r="J52" s="11"/>
      <c r="K52" s="11"/>
      <c r="L52" s="34"/>
      <c r="M52" s="11">
        <v>1226.4000000000001</v>
      </c>
      <c r="N52" s="11"/>
      <c r="O52" s="32"/>
      <c r="P52" s="12"/>
      <c r="Q52" s="12"/>
      <c r="R52" s="10"/>
      <c r="S52" s="44" t="s">
        <v>271</v>
      </c>
    </row>
    <row r="53" spans="2:19" hidden="1">
      <c r="B53" s="9" t="s">
        <v>262</v>
      </c>
      <c r="C53" s="9"/>
      <c r="D53" s="10" t="s">
        <v>130</v>
      </c>
      <c r="E53" s="29">
        <v>33.200000000000003</v>
      </c>
      <c r="F53" s="23" t="s">
        <v>263</v>
      </c>
      <c r="G53" s="27" t="s">
        <v>264</v>
      </c>
      <c r="H53" s="11"/>
      <c r="I53" s="11"/>
      <c r="J53" s="11"/>
      <c r="K53" s="11"/>
      <c r="L53" s="34"/>
      <c r="M53" s="11">
        <v>1227.2</v>
      </c>
      <c r="N53" s="2">
        <f>M53-M52</f>
        <v>0.79999999999995453</v>
      </c>
      <c r="O53" s="32">
        <v>0.04</v>
      </c>
      <c r="P53" s="12"/>
      <c r="Q53" s="12"/>
      <c r="R53" s="10" t="s">
        <v>265</v>
      </c>
      <c r="S53" s="10"/>
    </row>
    <row r="54" spans="2:19" hidden="1">
      <c r="B54" s="9" t="s">
        <v>262</v>
      </c>
      <c r="C54" s="9" t="s">
        <v>275</v>
      </c>
      <c r="D54" s="10" t="s">
        <v>130</v>
      </c>
      <c r="E54" s="29">
        <v>33.200000000000003</v>
      </c>
      <c r="F54" s="23"/>
      <c r="G54" s="27" t="s">
        <v>266</v>
      </c>
      <c r="H54" s="11"/>
      <c r="I54" s="11"/>
      <c r="J54" s="11"/>
      <c r="K54" s="11"/>
      <c r="L54" s="34"/>
      <c r="M54" s="11"/>
      <c r="N54" s="11"/>
      <c r="O54" s="32">
        <v>0.04</v>
      </c>
      <c r="P54" s="12"/>
      <c r="Q54" s="12"/>
      <c r="R54" s="10"/>
      <c r="S54" s="10"/>
    </row>
    <row r="55" spans="2:19" hidden="1">
      <c r="B55" s="9" t="s">
        <v>262</v>
      </c>
      <c r="C55" s="9" t="s">
        <v>277</v>
      </c>
      <c r="D55" s="10" t="s">
        <v>130</v>
      </c>
      <c r="E55" s="29">
        <v>33.200000000000003</v>
      </c>
      <c r="F55" s="23"/>
      <c r="G55" s="27" t="s">
        <v>267</v>
      </c>
      <c r="H55" s="11" t="s">
        <v>160</v>
      </c>
      <c r="I55" s="11"/>
      <c r="J55" s="11"/>
      <c r="K55" s="11"/>
      <c r="L55" s="34"/>
      <c r="M55" s="11"/>
      <c r="N55" s="11"/>
      <c r="O55" s="66">
        <v>0.16</v>
      </c>
      <c r="P55" s="12"/>
      <c r="Q55" s="12"/>
      <c r="R55" s="72" t="s">
        <v>268</v>
      </c>
      <c r="S55" s="10"/>
    </row>
    <row r="56" spans="2:19" hidden="1">
      <c r="B56" s="9" t="s">
        <v>262</v>
      </c>
      <c r="C56" s="9" t="s">
        <v>276</v>
      </c>
      <c r="D56" s="10" t="s">
        <v>130</v>
      </c>
      <c r="E56" s="29">
        <v>33.200000000000003</v>
      </c>
      <c r="F56" s="23"/>
      <c r="G56" s="27" t="s">
        <v>269</v>
      </c>
      <c r="H56" s="11"/>
      <c r="I56" s="11"/>
      <c r="J56" s="11"/>
      <c r="K56" s="11"/>
      <c r="L56" s="34"/>
      <c r="M56" s="11">
        <v>1232.3</v>
      </c>
      <c r="N56" s="11"/>
      <c r="O56" s="32">
        <v>0.14000000000000001</v>
      </c>
      <c r="P56" s="12"/>
      <c r="Q56" s="12"/>
      <c r="R56" s="13" t="s">
        <v>270</v>
      </c>
      <c r="S56" s="10"/>
    </row>
    <row r="57" spans="2:19" hidden="1">
      <c r="B57" s="9" t="s">
        <v>262</v>
      </c>
      <c r="C57" s="9" t="s">
        <v>279</v>
      </c>
      <c r="D57" s="10" t="s">
        <v>130</v>
      </c>
      <c r="E57" s="29">
        <v>33.200000000000003</v>
      </c>
      <c r="F57" s="23"/>
      <c r="G57" s="27" t="s">
        <v>278</v>
      </c>
      <c r="H57" s="11" t="s">
        <v>160</v>
      </c>
      <c r="I57" s="11"/>
      <c r="J57" s="11"/>
      <c r="K57" s="11"/>
      <c r="L57" s="34"/>
      <c r="M57" s="11"/>
      <c r="N57" s="11"/>
      <c r="O57" s="32">
        <v>0.70499999999999996</v>
      </c>
      <c r="P57" s="12"/>
      <c r="Q57" s="12"/>
      <c r="R57" s="10"/>
      <c r="S57" s="10"/>
    </row>
    <row r="58" spans="2:19" hidden="1">
      <c r="B58" s="9" t="s">
        <v>262</v>
      </c>
      <c r="C58" s="9" t="s">
        <v>279</v>
      </c>
      <c r="D58" s="10" t="s">
        <v>130</v>
      </c>
      <c r="E58" s="29">
        <v>33.200000000000003</v>
      </c>
      <c r="F58" s="23" t="s">
        <v>261</v>
      </c>
      <c r="G58" s="27"/>
      <c r="H58" s="11"/>
      <c r="I58" s="11"/>
      <c r="J58" s="11"/>
      <c r="K58" s="11"/>
      <c r="L58" s="34"/>
      <c r="M58" s="11">
        <v>1232.3</v>
      </c>
      <c r="N58" s="11"/>
      <c r="O58" s="32">
        <v>0.70499999999999996</v>
      </c>
      <c r="P58" s="12"/>
      <c r="Q58" s="12"/>
      <c r="R58" s="10"/>
      <c r="S58" s="10"/>
    </row>
    <row r="59" spans="2:19" hidden="1">
      <c r="B59" s="9" t="s">
        <v>262</v>
      </c>
      <c r="C59" s="9" t="s">
        <v>282</v>
      </c>
      <c r="D59" s="10" t="s">
        <v>130</v>
      </c>
      <c r="E59" s="29">
        <v>33.200000000000003</v>
      </c>
      <c r="F59" s="23" t="s">
        <v>281</v>
      </c>
      <c r="G59" s="27"/>
      <c r="H59" s="11"/>
      <c r="I59" s="11"/>
      <c r="J59" s="11"/>
      <c r="K59" s="11"/>
      <c r="L59" s="34"/>
      <c r="M59" s="11">
        <v>1299.4000000000001</v>
      </c>
      <c r="N59" s="2">
        <f>M59-M58</f>
        <v>67.100000000000136</v>
      </c>
      <c r="O59" s="32">
        <v>0.39500000000000002</v>
      </c>
      <c r="P59" s="3">
        <f>(O58-O59)*E59</f>
        <v>10.292</v>
      </c>
      <c r="Q59" s="3">
        <f>N59/P59</f>
        <v>6.5196268946754898</v>
      </c>
      <c r="R59" s="10"/>
      <c r="S59" s="10"/>
    </row>
    <row r="60" spans="2:19" hidden="1">
      <c r="B60" s="9" t="s">
        <v>262</v>
      </c>
      <c r="C60" s="9" t="s">
        <v>282</v>
      </c>
      <c r="D60" s="10" t="s">
        <v>130</v>
      </c>
      <c r="E60" s="29">
        <v>33.200000000000003</v>
      </c>
      <c r="F60" s="23"/>
      <c r="G60" s="27" t="s">
        <v>280</v>
      </c>
      <c r="H60" s="11"/>
      <c r="I60" s="11"/>
      <c r="J60" s="11"/>
      <c r="K60" s="11"/>
      <c r="L60" s="34"/>
      <c r="M60" s="11"/>
      <c r="N60" s="11"/>
      <c r="O60" s="32">
        <v>0.39500000000000002</v>
      </c>
      <c r="P60" s="12"/>
      <c r="Q60" s="12"/>
      <c r="R60" s="10"/>
      <c r="S60" s="10"/>
    </row>
    <row r="61" spans="2:19" hidden="1">
      <c r="B61" s="9" t="s">
        <v>262</v>
      </c>
      <c r="C61" s="9" t="s">
        <v>285</v>
      </c>
      <c r="D61" s="10" t="s">
        <v>130</v>
      </c>
      <c r="E61" s="29">
        <v>33.200000000000003</v>
      </c>
      <c r="F61" s="23"/>
      <c r="G61" s="27" t="s">
        <v>283</v>
      </c>
      <c r="H61" s="11" t="s">
        <v>160</v>
      </c>
      <c r="I61" s="11"/>
      <c r="J61" s="11"/>
      <c r="K61" s="11"/>
      <c r="L61" s="34"/>
      <c r="M61" s="11"/>
      <c r="N61" s="11"/>
      <c r="O61" s="32">
        <v>0.94</v>
      </c>
      <c r="P61" s="12"/>
      <c r="Q61" s="12"/>
      <c r="R61" s="10"/>
      <c r="S61" s="10"/>
    </row>
    <row r="62" spans="2:19" hidden="1">
      <c r="B62" s="9" t="s">
        <v>262</v>
      </c>
      <c r="C62" s="9" t="s">
        <v>286</v>
      </c>
      <c r="D62" s="10" t="s">
        <v>130</v>
      </c>
      <c r="E62" s="29">
        <v>33.200000000000003</v>
      </c>
      <c r="F62" s="23"/>
      <c r="G62" s="27" t="s">
        <v>284</v>
      </c>
      <c r="H62" s="11" t="s">
        <v>160</v>
      </c>
      <c r="I62" s="11"/>
      <c r="J62" s="11"/>
      <c r="K62" s="11"/>
      <c r="L62" s="34"/>
      <c r="M62" s="11"/>
      <c r="N62" s="11"/>
      <c r="O62" s="32">
        <v>0.995</v>
      </c>
      <c r="P62" s="12"/>
      <c r="Q62" s="12"/>
      <c r="R62" s="10"/>
      <c r="S62" s="10"/>
    </row>
    <row r="63" spans="2:19" hidden="1">
      <c r="B63" s="9" t="s">
        <v>262</v>
      </c>
      <c r="C63" s="9" t="s">
        <v>286</v>
      </c>
      <c r="D63" s="10" t="s">
        <v>130</v>
      </c>
      <c r="E63" s="29">
        <v>33.200000000000003</v>
      </c>
      <c r="F63" s="23" t="s">
        <v>287</v>
      </c>
      <c r="G63" s="27"/>
      <c r="H63" s="11"/>
      <c r="I63" s="11"/>
      <c r="J63" s="11"/>
      <c r="K63" s="11"/>
      <c r="L63" s="34"/>
      <c r="M63" s="11">
        <v>1299.4000000000001</v>
      </c>
      <c r="N63" s="11"/>
      <c r="O63" s="32">
        <v>0.995</v>
      </c>
      <c r="P63" s="12"/>
      <c r="Q63" s="12"/>
      <c r="R63" s="10"/>
      <c r="S63" s="10"/>
    </row>
    <row r="64" spans="2:19" hidden="1">
      <c r="B64" s="9" t="s">
        <v>262</v>
      </c>
      <c r="C64" s="9"/>
      <c r="D64" s="10" t="s">
        <v>130</v>
      </c>
      <c r="E64" s="29">
        <v>33.200000000000003</v>
      </c>
      <c r="F64" s="23" t="s">
        <v>290</v>
      </c>
      <c r="G64" s="27" t="s">
        <v>235</v>
      </c>
      <c r="H64" s="11"/>
      <c r="I64" s="11"/>
      <c r="J64" s="11"/>
      <c r="K64" s="11"/>
      <c r="L64" s="34"/>
      <c r="M64" s="11"/>
      <c r="N64" s="11"/>
      <c r="O64" s="32"/>
      <c r="P64" s="12"/>
      <c r="Q64" s="12"/>
      <c r="R64" s="10" t="s">
        <v>291</v>
      </c>
      <c r="S64" s="10"/>
    </row>
    <row r="65" spans="2:19" hidden="1">
      <c r="B65" s="9" t="s">
        <v>300</v>
      </c>
      <c r="C65" s="9" t="s">
        <v>299</v>
      </c>
      <c r="D65" s="10" t="s">
        <v>130</v>
      </c>
      <c r="E65" s="29">
        <v>33.200000000000003</v>
      </c>
      <c r="F65" s="23" t="s">
        <v>292</v>
      </c>
      <c r="G65" s="27" t="s">
        <v>293</v>
      </c>
      <c r="H65" s="11"/>
      <c r="I65" s="11"/>
      <c r="J65" s="11"/>
      <c r="K65" s="11"/>
      <c r="L65" s="34"/>
      <c r="M65" s="11">
        <v>1565.8</v>
      </c>
      <c r="N65" s="11">
        <f>M65-M63</f>
        <v>266.39999999999986</v>
      </c>
      <c r="O65" s="32">
        <v>6.5000000000000002E-2</v>
      </c>
      <c r="P65" s="3">
        <f>(O63-O65)*E65</f>
        <v>30.876000000000001</v>
      </c>
      <c r="Q65" s="3">
        <f>N65/P65</f>
        <v>8.6280606296152307</v>
      </c>
      <c r="R65" s="10"/>
      <c r="S65" s="10"/>
    </row>
    <row r="66" spans="2:19" hidden="1">
      <c r="B66" s="9" t="s">
        <v>300</v>
      </c>
      <c r="C66" s="9" t="s">
        <v>301</v>
      </c>
      <c r="D66" s="10" t="s">
        <v>130</v>
      </c>
      <c r="E66" s="29">
        <v>33.200000000000003</v>
      </c>
      <c r="F66" s="23" t="s">
        <v>122</v>
      </c>
      <c r="G66" s="27" t="s">
        <v>294</v>
      </c>
      <c r="H66" s="11"/>
      <c r="I66" s="11"/>
      <c r="J66" s="11"/>
      <c r="K66" s="11"/>
      <c r="L66" s="34"/>
      <c r="M66" s="11">
        <v>1575.8</v>
      </c>
      <c r="N66" s="2">
        <f>M66-M65</f>
        <v>10</v>
      </c>
      <c r="O66" s="32">
        <v>0.06</v>
      </c>
      <c r="P66" s="12"/>
      <c r="Q66" s="12"/>
      <c r="R66" s="10"/>
      <c r="S66" s="10"/>
    </row>
    <row r="67" spans="2:19">
      <c r="B67" s="37" t="s">
        <v>300</v>
      </c>
      <c r="C67" s="37" t="s">
        <v>302</v>
      </c>
      <c r="D67" s="36" t="s">
        <v>130</v>
      </c>
      <c r="E67" s="77">
        <v>33.200000000000003</v>
      </c>
      <c r="F67" s="23"/>
      <c r="G67" s="78" t="s">
        <v>295</v>
      </c>
      <c r="H67" s="40">
        <v>0</v>
      </c>
      <c r="I67" s="103"/>
      <c r="J67" s="40"/>
      <c r="K67" s="40"/>
      <c r="L67" s="79"/>
      <c r="M67" s="11"/>
      <c r="N67" s="11"/>
      <c r="O67" s="80">
        <v>0.06</v>
      </c>
      <c r="P67" s="12"/>
      <c r="Q67" s="12"/>
      <c r="R67" s="36"/>
      <c r="S67" s="10"/>
    </row>
    <row r="68" spans="2:19" ht="13.15" thickBot="1">
      <c r="B68" s="37" t="s">
        <v>300</v>
      </c>
      <c r="C68" s="100" t="s">
        <v>303</v>
      </c>
      <c r="D68" s="36" t="s">
        <v>130</v>
      </c>
      <c r="E68" s="77">
        <v>33.200000000000003</v>
      </c>
      <c r="F68" s="21"/>
      <c r="G68" s="78" t="s">
        <v>296</v>
      </c>
      <c r="H68" s="40">
        <v>22.9</v>
      </c>
      <c r="I68" s="103">
        <f>H68-H67</f>
        <v>22.9</v>
      </c>
      <c r="J68" s="40">
        <f>(O68-O67)*E68</f>
        <v>24.568000000000001</v>
      </c>
      <c r="K68" s="40">
        <f>I68-J68</f>
        <v>-1.6680000000000028</v>
      </c>
      <c r="L68" s="39" t="s">
        <v>399</v>
      </c>
      <c r="M68" s="6"/>
      <c r="N68" s="6"/>
      <c r="O68" s="80">
        <v>0.8</v>
      </c>
      <c r="P68" s="7"/>
      <c r="Q68" s="7"/>
      <c r="R68" s="36"/>
      <c r="S68" s="5"/>
    </row>
    <row r="69" spans="2:19" hidden="1">
      <c r="B69" s="1" t="s">
        <v>14</v>
      </c>
      <c r="C69" s="1" t="s">
        <v>114</v>
      </c>
      <c r="D69" s="13" t="s">
        <v>130</v>
      </c>
      <c r="E69" s="29">
        <v>33.200000000000003</v>
      </c>
      <c r="F69" s="19" t="s">
        <v>116</v>
      </c>
      <c r="G69" s="25"/>
      <c r="M69" s="2">
        <v>1579.2</v>
      </c>
      <c r="O69" s="17">
        <v>0.78</v>
      </c>
      <c r="S69" s="15" t="s">
        <v>136</v>
      </c>
    </row>
    <row r="70" spans="2:19" hidden="1">
      <c r="B70" s="1" t="s">
        <v>14</v>
      </c>
      <c r="C70" s="1" t="s">
        <v>115</v>
      </c>
      <c r="D70" s="13" t="s">
        <v>130</v>
      </c>
      <c r="E70" s="29">
        <v>33.200000000000003</v>
      </c>
      <c r="F70" s="19" t="s">
        <v>117</v>
      </c>
      <c r="G70" s="25"/>
      <c r="M70" s="2">
        <v>1647.4</v>
      </c>
      <c r="N70" s="2">
        <f>M70-M69</f>
        <v>68.200000000000045</v>
      </c>
      <c r="O70" s="17">
        <v>0.55000000000000004</v>
      </c>
      <c r="P70" s="3">
        <f>(O69-O70)*E70</f>
        <v>7.6360000000000001</v>
      </c>
      <c r="Q70" s="3">
        <f>N70/P70</f>
        <v>8.9313776846516557</v>
      </c>
      <c r="R70" t="s">
        <v>118</v>
      </c>
    </row>
    <row r="71" spans="2:19">
      <c r="B71" s="37" t="s">
        <v>14</v>
      </c>
      <c r="C71" s="101" t="s">
        <v>15</v>
      </c>
      <c r="D71" s="81" t="s">
        <v>130</v>
      </c>
      <c r="E71" s="77">
        <v>33.200000000000003</v>
      </c>
      <c r="G71" s="78" t="s">
        <v>304</v>
      </c>
      <c r="H71" s="40">
        <v>60.35</v>
      </c>
      <c r="I71" s="103"/>
      <c r="J71" s="40"/>
      <c r="K71" s="40"/>
      <c r="L71" s="79"/>
      <c r="O71" s="80">
        <v>0.06</v>
      </c>
      <c r="R71" s="36"/>
    </row>
    <row r="72" spans="2:19">
      <c r="B72" s="37" t="s">
        <v>16</v>
      </c>
      <c r="C72" s="101" t="s">
        <v>17</v>
      </c>
      <c r="D72" s="81" t="s">
        <v>130</v>
      </c>
      <c r="E72" s="77">
        <v>33.200000000000003</v>
      </c>
      <c r="G72" s="78" t="s">
        <v>306</v>
      </c>
      <c r="H72" s="40">
        <v>91.85</v>
      </c>
      <c r="I72" s="104">
        <f>H72-H71</f>
        <v>31.499999999999993</v>
      </c>
      <c r="J72" s="83">
        <f>(O72-O71)*E72</f>
        <v>31.208000000000002</v>
      </c>
      <c r="K72" s="83">
        <f>I72-J72</f>
        <v>0.29199999999999093</v>
      </c>
      <c r="L72" s="95">
        <f>C72+24-C71</f>
        <v>23.638194444444444</v>
      </c>
      <c r="O72" s="84">
        <v>1</v>
      </c>
      <c r="R72" s="96" t="s">
        <v>151</v>
      </c>
    </row>
    <row r="73" spans="2:19" hidden="1">
      <c r="B73" s="1" t="s">
        <v>16</v>
      </c>
      <c r="C73" s="1" t="s">
        <v>119</v>
      </c>
      <c r="D73" s="13" t="s">
        <v>130</v>
      </c>
      <c r="E73" s="29">
        <v>33.200000000000003</v>
      </c>
      <c r="F73" s="19" t="s">
        <v>121</v>
      </c>
      <c r="G73" s="25"/>
      <c r="M73" s="2">
        <v>1726.9</v>
      </c>
      <c r="O73" s="17">
        <v>1</v>
      </c>
    </row>
    <row r="74" spans="2:19" ht="13.15" hidden="1" thickBot="1">
      <c r="B74" s="46" t="s">
        <v>16</v>
      </c>
      <c r="C74" s="47" t="s">
        <v>120</v>
      </c>
      <c r="D74" s="14" t="s">
        <v>130</v>
      </c>
      <c r="E74" s="49">
        <v>33.200000000000003</v>
      </c>
      <c r="F74" s="50" t="s">
        <v>122</v>
      </c>
      <c r="G74" s="51"/>
      <c r="H74" s="52"/>
      <c r="I74" s="52"/>
      <c r="J74" s="52"/>
      <c r="K74" s="52"/>
      <c r="L74" s="53"/>
      <c r="M74" s="52">
        <v>1826.6</v>
      </c>
      <c r="N74" s="52">
        <f>M74-M73</f>
        <v>99.699999999999818</v>
      </c>
      <c r="O74" s="54">
        <v>0.55000000000000004</v>
      </c>
      <c r="P74" s="55">
        <f>(O73-O74)*E74</f>
        <v>14.94</v>
      </c>
      <c r="Q74" s="55">
        <f>N74/P74</f>
        <v>6.6733601070950348</v>
      </c>
      <c r="R74" s="48" t="s">
        <v>153</v>
      </c>
      <c r="S74" s="48"/>
    </row>
    <row r="75" spans="2:19" hidden="1">
      <c r="B75" s="1" t="s">
        <v>123</v>
      </c>
      <c r="C75" s="1" t="s">
        <v>124</v>
      </c>
      <c r="D75" t="s">
        <v>128</v>
      </c>
      <c r="E75" s="29">
        <v>30</v>
      </c>
      <c r="F75" s="19" t="s">
        <v>116</v>
      </c>
      <c r="G75" s="25"/>
      <c r="M75" s="2">
        <v>0</v>
      </c>
      <c r="O75" s="17">
        <v>0.97</v>
      </c>
      <c r="S75" s="15" t="s">
        <v>135</v>
      </c>
    </row>
    <row r="76" spans="2:19" hidden="1">
      <c r="B76" s="1" t="s">
        <v>123</v>
      </c>
      <c r="C76" s="1" t="s">
        <v>125</v>
      </c>
      <c r="D76" t="s">
        <v>126</v>
      </c>
      <c r="E76" s="29">
        <v>30</v>
      </c>
      <c r="F76" s="19" t="s">
        <v>117</v>
      </c>
      <c r="G76" s="25"/>
      <c r="M76" s="2">
        <v>70.099999999999994</v>
      </c>
      <c r="N76" s="2">
        <f>M76-M75</f>
        <v>70.099999999999994</v>
      </c>
      <c r="O76" s="17">
        <v>0.61</v>
      </c>
      <c r="P76" s="3">
        <f>(O75-O76)*(E76-0)</f>
        <v>10.799999999999999</v>
      </c>
      <c r="Q76" s="58">
        <f>N76/P76</f>
        <v>6.4907407407407405</v>
      </c>
      <c r="R76" t="s">
        <v>179</v>
      </c>
    </row>
    <row r="77" spans="2:19">
      <c r="B77" s="37" t="s">
        <v>123</v>
      </c>
      <c r="C77" s="101" t="s">
        <v>20</v>
      </c>
      <c r="D77" s="36" t="s">
        <v>127</v>
      </c>
      <c r="E77" s="77">
        <v>30</v>
      </c>
      <c r="G77" s="78" t="s">
        <v>304</v>
      </c>
      <c r="H77" s="40">
        <v>91.85</v>
      </c>
      <c r="I77" s="104"/>
      <c r="J77" s="97"/>
      <c r="K77" s="97"/>
      <c r="L77" s="98"/>
      <c r="O77" s="88">
        <v>0.61</v>
      </c>
      <c r="R77" s="99"/>
    </row>
    <row r="78" spans="2:19">
      <c r="B78" s="37" t="s">
        <v>19</v>
      </c>
      <c r="C78" s="101" t="s">
        <v>21</v>
      </c>
      <c r="D78" s="36" t="s">
        <v>50</v>
      </c>
      <c r="E78" s="77">
        <v>30</v>
      </c>
      <c r="G78" s="78" t="s">
        <v>306</v>
      </c>
      <c r="H78" s="40">
        <v>104.4</v>
      </c>
      <c r="I78" s="104">
        <f>H78-H77</f>
        <v>12.550000000000011</v>
      </c>
      <c r="J78" s="97">
        <f>(O78-O77)*E78</f>
        <v>11.700000000000001</v>
      </c>
      <c r="K78" s="97">
        <f>I78-J78</f>
        <v>0.8500000000000103</v>
      </c>
      <c r="L78" s="98">
        <f>C78+24-C77</f>
        <v>24.279166666666669</v>
      </c>
      <c r="O78" s="88">
        <v>1</v>
      </c>
      <c r="R78" s="99" t="s">
        <v>151</v>
      </c>
    </row>
    <row r="79" spans="2:19" hidden="1">
      <c r="B79" s="1" t="s">
        <v>19</v>
      </c>
      <c r="C79" s="1" t="s">
        <v>131</v>
      </c>
      <c r="D79" t="s">
        <v>50</v>
      </c>
      <c r="E79" s="29">
        <v>30</v>
      </c>
      <c r="F79" s="19" t="s">
        <v>121</v>
      </c>
      <c r="G79" s="25"/>
      <c r="M79" s="2">
        <v>70.099999999999994</v>
      </c>
      <c r="O79" s="17">
        <v>1</v>
      </c>
    </row>
    <row r="80" spans="2:19" hidden="1">
      <c r="B80" s="1" t="s">
        <v>19</v>
      </c>
      <c r="C80" s="1" t="s">
        <v>132</v>
      </c>
      <c r="D80" t="s">
        <v>50</v>
      </c>
      <c r="E80" s="29">
        <v>30</v>
      </c>
      <c r="F80" s="19" t="s">
        <v>122</v>
      </c>
      <c r="G80" s="25"/>
      <c r="M80" s="2">
        <v>139.69999999999999</v>
      </c>
      <c r="N80" s="2">
        <f>M80-M79</f>
        <v>69.599999999999994</v>
      </c>
      <c r="O80" s="17">
        <v>0.7</v>
      </c>
      <c r="P80" s="3">
        <f>(O79-O80)*(E80-0)</f>
        <v>9.0000000000000018</v>
      </c>
      <c r="Q80" s="3">
        <f>N80/P80</f>
        <v>7.7333333333333316</v>
      </c>
      <c r="R80" t="s">
        <v>69</v>
      </c>
    </row>
    <row r="81" spans="2:19">
      <c r="B81" s="37" t="s">
        <v>19</v>
      </c>
      <c r="C81" s="101" t="s">
        <v>313</v>
      </c>
      <c r="D81" s="36" t="s">
        <v>50</v>
      </c>
      <c r="E81" s="77">
        <v>30</v>
      </c>
      <c r="G81" s="78" t="s">
        <v>61</v>
      </c>
      <c r="H81" s="40">
        <v>0</v>
      </c>
      <c r="I81" s="104"/>
      <c r="J81" s="97"/>
      <c r="K81" s="97"/>
      <c r="L81" s="98"/>
      <c r="O81" s="88">
        <v>0.7</v>
      </c>
      <c r="R81" s="99"/>
    </row>
    <row r="82" spans="2:19" ht="13.15" thickBot="1">
      <c r="B82" s="37" t="s">
        <v>19</v>
      </c>
      <c r="C82" s="101" t="s">
        <v>220</v>
      </c>
      <c r="D82" s="36" t="s">
        <v>50</v>
      </c>
      <c r="E82" s="77">
        <v>30</v>
      </c>
      <c r="F82" s="21"/>
      <c r="G82" s="78" t="s">
        <v>62</v>
      </c>
      <c r="H82" s="40">
        <v>2.2999999999999998</v>
      </c>
      <c r="I82" s="104">
        <f>H82-H81</f>
        <v>2.2999999999999998</v>
      </c>
      <c r="J82" s="97">
        <f>(O82-O81)*E82</f>
        <v>3.0000000000000027</v>
      </c>
      <c r="K82" s="97">
        <f>I82-J82</f>
        <v>-0.70000000000000284</v>
      </c>
      <c r="L82" s="98">
        <f>C82-C81</f>
        <v>2.0833333333333259E-3</v>
      </c>
      <c r="M82" s="6"/>
      <c r="N82" s="6"/>
      <c r="O82" s="88">
        <v>0.8</v>
      </c>
      <c r="P82" s="7"/>
      <c r="Q82" s="7"/>
      <c r="R82" s="99"/>
      <c r="S82" s="5"/>
    </row>
    <row r="83" spans="2:19" hidden="1">
      <c r="B83" s="9" t="s">
        <v>142</v>
      </c>
      <c r="C83" s="9" t="s">
        <v>137</v>
      </c>
      <c r="D83" s="10" t="s">
        <v>126</v>
      </c>
      <c r="E83" s="29">
        <v>30</v>
      </c>
      <c r="F83" s="19" t="s">
        <v>116</v>
      </c>
      <c r="G83" s="27"/>
      <c r="H83" s="11"/>
      <c r="I83" s="11"/>
      <c r="J83" s="11"/>
      <c r="K83" s="11"/>
      <c r="L83" s="34"/>
      <c r="M83" s="11">
        <v>10.199999999999999</v>
      </c>
      <c r="N83" s="11"/>
      <c r="O83" s="32">
        <v>0.68</v>
      </c>
      <c r="P83" s="12"/>
      <c r="Q83" s="12"/>
      <c r="R83" s="10"/>
      <c r="S83" s="44" t="s">
        <v>141</v>
      </c>
    </row>
    <row r="84" spans="2:19" hidden="1">
      <c r="B84" s="9" t="s">
        <v>142</v>
      </c>
      <c r="C84" s="9" t="s">
        <v>138</v>
      </c>
      <c r="D84" s="10" t="s">
        <v>126</v>
      </c>
      <c r="E84" s="29">
        <v>30</v>
      </c>
      <c r="F84" s="19" t="s">
        <v>117</v>
      </c>
      <c r="G84" s="27"/>
      <c r="H84" s="11"/>
      <c r="I84" s="11"/>
      <c r="J84" s="11"/>
      <c r="K84" s="11"/>
      <c r="L84" s="34"/>
      <c r="M84" s="11">
        <v>82.5</v>
      </c>
      <c r="N84" s="2">
        <f>M84-M83</f>
        <v>72.3</v>
      </c>
      <c r="O84" s="32">
        <v>0.27</v>
      </c>
      <c r="P84" s="3">
        <f>(O83-O84)*(E84-0)</f>
        <v>12.3</v>
      </c>
      <c r="Q84" s="3">
        <f>N84/P84</f>
        <v>5.8780487804878039</v>
      </c>
      <c r="R84" s="10" t="s">
        <v>118</v>
      </c>
      <c r="S84" s="10"/>
    </row>
    <row r="85" spans="2:19">
      <c r="B85" s="37" t="s">
        <v>142</v>
      </c>
      <c r="C85" s="101" t="s">
        <v>22</v>
      </c>
      <c r="D85" s="36" t="s">
        <v>126</v>
      </c>
      <c r="E85" s="77">
        <v>30</v>
      </c>
      <c r="G85" s="78" t="s">
        <v>304</v>
      </c>
      <c r="H85" s="40">
        <v>104.4</v>
      </c>
      <c r="I85" s="104"/>
      <c r="J85" s="97"/>
      <c r="K85" s="97"/>
      <c r="L85" s="98"/>
      <c r="O85" s="88">
        <v>0.27</v>
      </c>
      <c r="R85" s="99"/>
    </row>
    <row r="86" spans="2:19">
      <c r="B86" s="37" t="s">
        <v>142</v>
      </c>
      <c r="C86" s="101" t="s">
        <v>23</v>
      </c>
      <c r="D86" s="36" t="s">
        <v>126</v>
      </c>
      <c r="E86" s="77">
        <v>30</v>
      </c>
      <c r="G86" s="78" t="s">
        <v>306</v>
      </c>
      <c r="H86" s="40">
        <v>111.7</v>
      </c>
      <c r="I86" s="104">
        <f>H86-H85</f>
        <v>7.2999999999999972</v>
      </c>
      <c r="J86" s="97">
        <f>(O86-O85)*E86</f>
        <v>9.8999999999999986</v>
      </c>
      <c r="K86" s="97">
        <f>I86-J86</f>
        <v>-2.6000000000000014</v>
      </c>
      <c r="L86" s="98">
        <f>C86+24-C85</f>
        <v>24.111111111111114</v>
      </c>
      <c r="O86" s="88">
        <v>0.6</v>
      </c>
      <c r="R86" s="99" t="s">
        <v>152</v>
      </c>
    </row>
    <row r="87" spans="2:19" hidden="1">
      <c r="B87" s="9" t="s">
        <v>142</v>
      </c>
      <c r="C87" s="9" t="s">
        <v>139</v>
      </c>
      <c r="D87" s="10" t="s">
        <v>126</v>
      </c>
      <c r="E87" s="29">
        <v>30</v>
      </c>
      <c r="F87" s="23" t="s">
        <v>121</v>
      </c>
      <c r="G87" s="27"/>
      <c r="M87" s="2">
        <v>82.5</v>
      </c>
      <c r="O87" s="17">
        <v>0.6</v>
      </c>
    </row>
    <row r="88" spans="2:19" ht="13.15" hidden="1" thickBot="1">
      <c r="B88" s="4" t="s">
        <v>142</v>
      </c>
      <c r="C88" s="4" t="s">
        <v>140</v>
      </c>
      <c r="D88" s="5" t="s">
        <v>126</v>
      </c>
      <c r="E88" s="20">
        <v>30</v>
      </c>
      <c r="F88" s="21" t="s">
        <v>122</v>
      </c>
      <c r="G88" s="26"/>
      <c r="H88" s="6"/>
      <c r="I88" s="6"/>
      <c r="J88" s="6"/>
      <c r="K88" s="6"/>
      <c r="L88" s="35"/>
      <c r="M88" s="6">
        <v>154.30000000000001</v>
      </c>
      <c r="N88" s="6">
        <f>M88-M87</f>
        <v>71.800000000000011</v>
      </c>
      <c r="O88" s="31">
        <v>0.21</v>
      </c>
      <c r="P88" s="7">
        <f>(O87-O88)*(E88-0)</f>
        <v>11.700000000000001</v>
      </c>
      <c r="Q88" s="7">
        <f>N88/P88</f>
        <v>6.1367521367521372</v>
      </c>
      <c r="R88" s="5" t="s">
        <v>118</v>
      </c>
      <c r="S88" s="5"/>
    </row>
    <row r="89" spans="2:19" hidden="1">
      <c r="B89" s="9" t="s">
        <v>143</v>
      </c>
      <c r="C89" s="9" t="s">
        <v>144</v>
      </c>
      <c r="D89" s="10" t="s">
        <v>126</v>
      </c>
      <c r="E89" s="29">
        <v>30</v>
      </c>
      <c r="F89" s="23"/>
      <c r="G89" s="27" t="s">
        <v>210</v>
      </c>
      <c r="H89" s="11"/>
      <c r="I89" s="11"/>
      <c r="J89" s="11"/>
      <c r="K89" s="11"/>
      <c r="L89" s="34"/>
      <c r="M89" s="11"/>
      <c r="N89" s="11"/>
      <c r="O89" s="32">
        <v>0.97</v>
      </c>
      <c r="P89" s="12"/>
      <c r="Q89" s="12"/>
      <c r="R89" s="10"/>
      <c r="S89" s="44" t="s">
        <v>150</v>
      </c>
    </row>
    <row r="90" spans="2:19" hidden="1">
      <c r="B90" s="9" t="s">
        <v>143</v>
      </c>
      <c r="C90" s="9" t="s">
        <v>145</v>
      </c>
      <c r="D90" s="10" t="s">
        <v>126</v>
      </c>
      <c r="E90" s="29">
        <v>30</v>
      </c>
      <c r="F90" s="23"/>
      <c r="G90" s="27" t="s">
        <v>211</v>
      </c>
      <c r="H90" s="73" t="s">
        <v>160</v>
      </c>
      <c r="I90" s="11"/>
      <c r="J90" s="11"/>
      <c r="K90" s="11"/>
      <c r="L90" s="34"/>
      <c r="M90" s="11"/>
      <c r="N90" s="11"/>
      <c r="O90" s="32">
        <v>1</v>
      </c>
      <c r="P90" s="12"/>
      <c r="Q90" s="12"/>
      <c r="R90" s="76" t="s">
        <v>241</v>
      </c>
      <c r="S90" s="10"/>
    </row>
    <row r="91" spans="2:19" hidden="1">
      <c r="B91" s="9" t="s">
        <v>157</v>
      </c>
      <c r="C91" s="9" t="s">
        <v>158</v>
      </c>
      <c r="D91" s="10" t="s">
        <v>126</v>
      </c>
      <c r="E91" s="29">
        <v>30</v>
      </c>
      <c r="F91" s="23" t="s">
        <v>116</v>
      </c>
      <c r="G91" s="27"/>
      <c r="H91" s="11"/>
      <c r="I91" s="11"/>
      <c r="J91" s="11"/>
      <c r="K91" s="11"/>
      <c r="L91" s="34"/>
      <c r="M91" s="11">
        <v>154.30000000000001</v>
      </c>
      <c r="N91" s="11"/>
      <c r="O91" s="32">
        <v>1</v>
      </c>
      <c r="P91" s="12"/>
      <c r="Q91" s="12"/>
      <c r="R91" s="10"/>
      <c r="S91" s="10"/>
    </row>
    <row r="92" spans="2:19" hidden="1">
      <c r="B92" s="9" t="s">
        <v>157</v>
      </c>
      <c r="C92" s="9" t="s">
        <v>224</v>
      </c>
      <c r="D92" s="10" t="s">
        <v>126</v>
      </c>
      <c r="E92" s="29">
        <v>30</v>
      </c>
      <c r="F92" s="23" t="s">
        <v>147</v>
      </c>
      <c r="G92" s="27"/>
      <c r="H92" s="11"/>
      <c r="I92" s="11"/>
      <c r="J92" s="11"/>
      <c r="K92" s="11"/>
      <c r="L92" s="34"/>
      <c r="M92" s="11">
        <v>300.5</v>
      </c>
      <c r="N92" s="2">
        <f>M92-M91</f>
        <v>146.19999999999999</v>
      </c>
      <c r="O92" s="32">
        <v>0</v>
      </c>
      <c r="P92" s="3">
        <f>(O91-O92)*(E92-0)</f>
        <v>30</v>
      </c>
      <c r="Q92" s="62">
        <f>N92/P92</f>
        <v>4.8733333333333331</v>
      </c>
      <c r="R92" s="10" t="s">
        <v>154</v>
      </c>
      <c r="S92" s="10"/>
    </row>
    <row r="93" spans="2:19">
      <c r="B93" s="37" t="s">
        <v>157</v>
      </c>
      <c r="C93" s="101" t="s">
        <v>314</v>
      </c>
      <c r="D93" s="36" t="s">
        <v>126</v>
      </c>
      <c r="E93" s="77">
        <v>30</v>
      </c>
      <c r="F93" s="23"/>
      <c r="G93" s="78" t="s">
        <v>148</v>
      </c>
      <c r="H93" s="40">
        <v>0</v>
      </c>
      <c r="I93" s="104"/>
      <c r="J93" s="97"/>
      <c r="K93" s="97"/>
      <c r="L93" s="98"/>
      <c r="M93" s="11"/>
      <c r="N93" s="11"/>
      <c r="O93" s="88">
        <v>0</v>
      </c>
      <c r="P93" s="12"/>
      <c r="Q93" s="12"/>
      <c r="R93" s="99"/>
      <c r="S93" s="10"/>
    </row>
    <row r="94" spans="2:19">
      <c r="B94" s="37" t="s">
        <v>157</v>
      </c>
      <c r="C94" s="37" t="s">
        <v>226</v>
      </c>
      <c r="D94" s="36" t="s">
        <v>126</v>
      </c>
      <c r="E94" s="77">
        <v>30</v>
      </c>
      <c r="F94" s="23"/>
      <c r="G94" s="78" t="s">
        <v>149</v>
      </c>
      <c r="H94" s="40">
        <v>17.8</v>
      </c>
      <c r="I94" s="104">
        <f>H94-H93</f>
        <v>17.8</v>
      </c>
      <c r="J94" s="97">
        <f>(O94-O93)*E94</f>
        <v>24</v>
      </c>
      <c r="K94" s="97">
        <f>I94-J94</f>
        <v>-6.1999999999999993</v>
      </c>
      <c r="L94" s="98">
        <f>C94-C93</f>
        <v>2.0833333333333329E-2</v>
      </c>
      <c r="M94" s="11"/>
      <c r="N94" s="11"/>
      <c r="O94" s="88">
        <v>0.8</v>
      </c>
      <c r="P94" s="12"/>
      <c r="Q94" s="12"/>
      <c r="R94" s="99" t="s">
        <v>152</v>
      </c>
      <c r="S94" s="10"/>
    </row>
    <row r="95" spans="2:19" hidden="1">
      <c r="B95" s="9" t="s">
        <v>157</v>
      </c>
      <c r="C95" s="9" t="s">
        <v>227</v>
      </c>
      <c r="D95" s="10" t="s">
        <v>126</v>
      </c>
      <c r="E95" s="29">
        <v>30</v>
      </c>
      <c r="F95" s="23" t="s">
        <v>147</v>
      </c>
      <c r="G95" s="27"/>
      <c r="H95" s="11"/>
      <c r="I95" s="11"/>
      <c r="J95" s="11"/>
      <c r="K95" s="11"/>
      <c r="L95" s="34"/>
      <c r="M95" s="11">
        <v>300.5</v>
      </c>
      <c r="N95" s="11"/>
      <c r="O95" s="32">
        <v>0.8</v>
      </c>
      <c r="P95" s="12"/>
      <c r="Q95" s="12"/>
      <c r="R95" s="10"/>
      <c r="S95" s="10"/>
    </row>
    <row r="96" spans="2:19" ht="13.15" hidden="1" thickBot="1">
      <c r="B96" s="4" t="s">
        <v>156</v>
      </c>
      <c r="C96" s="4" t="s">
        <v>228</v>
      </c>
      <c r="D96" s="5" t="s">
        <v>126</v>
      </c>
      <c r="E96" s="20">
        <v>30</v>
      </c>
      <c r="F96" s="21" t="s">
        <v>167</v>
      </c>
      <c r="G96" s="26"/>
      <c r="H96" s="6"/>
      <c r="I96" s="6"/>
      <c r="J96" s="6"/>
      <c r="K96" s="6"/>
      <c r="L96" s="35"/>
      <c r="M96" s="6">
        <v>413.5</v>
      </c>
      <c r="N96" s="6">
        <f>M96-M95</f>
        <v>113</v>
      </c>
      <c r="O96" s="31">
        <v>0.11</v>
      </c>
      <c r="P96" s="7">
        <f>(O95-O96)*(E96-0)</f>
        <v>20.700000000000003</v>
      </c>
      <c r="Q96" s="63">
        <f>N96/P96</f>
        <v>5.4589371980676322</v>
      </c>
      <c r="R96" s="5" t="s">
        <v>154</v>
      </c>
      <c r="S96" s="5"/>
    </row>
    <row r="97" spans="2:19" hidden="1">
      <c r="B97" s="9" t="s">
        <v>156</v>
      </c>
      <c r="C97" s="9" t="s">
        <v>159</v>
      </c>
      <c r="D97" s="10" t="s">
        <v>126</v>
      </c>
      <c r="E97" s="29">
        <v>30</v>
      </c>
      <c r="F97" s="23"/>
      <c r="G97" s="27" t="s">
        <v>212</v>
      </c>
      <c r="H97" s="11"/>
      <c r="I97" s="11"/>
      <c r="J97" s="11"/>
      <c r="K97" s="11"/>
      <c r="L97" s="34"/>
      <c r="M97" s="11">
        <v>437.2</v>
      </c>
      <c r="O97" s="32">
        <v>7.0000000000000007E-2</v>
      </c>
      <c r="Q97" s="62"/>
      <c r="R97" s="10"/>
      <c r="S97" s="44" t="s">
        <v>170</v>
      </c>
    </row>
    <row r="98" spans="2:19" hidden="1">
      <c r="B98" s="9" t="s">
        <v>155</v>
      </c>
      <c r="C98" s="9" t="s">
        <v>163</v>
      </c>
      <c r="D98" s="10" t="s">
        <v>126</v>
      </c>
      <c r="E98" s="29">
        <v>30</v>
      </c>
      <c r="F98" s="23"/>
      <c r="G98" s="27" t="s">
        <v>161</v>
      </c>
      <c r="H98" s="73" t="s">
        <v>160</v>
      </c>
      <c r="I98" s="11"/>
      <c r="J98" s="11"/>
      <c r="K98" s="11"/>
      <c r="L98" s="34"/>
      <c r="M98" s="11"/>
      <c r="N98" s="11"/>
      <c r="O98" s="32">
        <v>0.88</v>
      </c>
      <c r="P98" s="12"/>
      <c r="Q98" s="12"/>
      <c r="R98" s="76" t="s">
        <v>241</v>
      </c>
      <c r="S98" s="10"/>
    </row>
    <row r="99" spans="2:19" hidden="1">
      <c r="B99" s="9" t="s">
        <v>155</v>
      </c>
      <c r="C99" s="9" t="s">
        <v>164</v>
      </c>
      <c r="D99" s="10" t="s">
        <v>126</v>
      </c>
      <c r="E99" s="29">
        <v>30</v>
      </c>
      <c r="F99" s="23"/>
      <c r="G99" s="27" t="s">
        <v>162</v>
      </c>
      <c r="H99" s="73" t="s">
        <v>160</v>
      </c>
      <c r="I99" s="11"/>
      <c r="J99" s="11"/>
      <c r="K99" s="11"/>
      <c r="L99" s="34"/>
      <c r="M99" s="11"/>
      <c r="N99" s="11"/>
      <c r="O99" s="32">
        <v>0.97</v>
      </c>
      <c r="P99" s="12"/>
      <c r="Q99" s="12"/>
      <c r="R99" s="76" t="s">
        <v>241</v>
      </c>
      <c r="S99" s="10"/>
    </row>
    <row r="100" spans="2:19" hidden="1">
      <c r="B100" s="9" t="s">
        <v>155</v>
      </c>
      <c r="C100" s="9" t="s">
        <v>169</v>
      </c>
      <c r="D100" s="10" t="s">
        <v>126</v>
      </c>
      <c r="E100" s="29">
        <v>30</v>
      </c>
      <c r="F100" s="23" t="s">
        <v>166</v>
      </c>
      <c r="G100" s="27"/>
      <c r="I100" s="11"/>
      <c r="J100" s="11"/>
      <c r="K100" s="11"/>
      <c r="L100" s="34"/>
      <c r="M100" s="11">
        <v>437.2</v>
      </c>
      <c r="N100" s="11"/>
      <c r="O100" s="66">
        <v>0.97</v>
      </c>
      <c r="P100" s="12"/>
      <c r="Q100" s="12"/>
      <c r="R100" s="10" t="s">
        <v>178</v>
      </c>
      <c r="S100" s="10"/>
    </row>
    <row r="101" spans="2:19" ht="13.15" hidden="1" thickBot="1">
      <c r="B101" s="4" t="s">
        <v>155</v>
      </c>
      <c r="C101" s="4" t="s">
        <v>168</v>
      </c>
      <c r="D101" s="5" t="s">
        <v>126</v>
      </c>
      <c r="E101" s="20">
        <v>30</v>
      </c>
      <c r="F101" s="21" t="s">
        <v>165</v>
      </c>
      <c r="G101" s="26"/>
      <c r="H101" s="6"/>
      <c r="I101" s="6"/>
      <c r="J101" s="6"/>
      <c r="K101" s="6"/>
      <c r="L101" s="35"/>
      <c r="M101" s="6">
        <v>656</v>
      </c>
      <c r="N101" s="6">
        <f>M101-M100</f>
        <v>218.8</v>
      </c>
      <c r="O101" s="65">
        <v>0.02</v>
      </c>
      <c r="P101" s="7">
        <f>(O100-O101)*(E101-0)</f>
        <v>28.5</v>
      </c>
      <c r="Q101" s="63">
        <f>N101/P101</f>
        <v>7.6771929824561411</v>
      </c>
      <c r="R101" s="5" t="s">
        <v>177</v>
      </c>
      <c r="S101" s="5"/>
    </row>
    <row r="102" spans="2:19" hidden="1">
      <c r="B102" s="9" t="s">
        <v>172</v>
      </c>
      <c r="C102" s="9" t="s">
        <v>171</v>
      </c>
      <c r="D102" s="10" t="s">
        <v>126</v>
      </c>
      <c r="E102" s="29">
        <v>30</v>
      </c>
      <c r="F102" s="23"/>
      <c r="G102" s="27" t="s">
        <v>213</v>
      </c>
      <c r="H102" s="11"/>
      <c r="I102" s="11"/>
      <c r="J102" s="11"/>
      <c r="K102" s="11"/>
      <c r="L102" s="34"/>
      <c r="M102" s="11">
        <v>662.5</v>
      </c>
      <c r="N102" s="11"/>
      <c r="O102" s="32">
        <v>0</v>
      </c>
      <c r="P102" s="12"/>
      <c r="Q102" s="12"/>
      <c r="R102" s="10"/>
      <c r="S102" s="44" t="s">
        <v>174</v>
      </c>
    </row>
    <row r="103" spans="2:19" hidden="1">
      <c r="B103" s="9" t="s">
        <v>172</v>
      </c>
      <c r="C103" s="9" t="s">
        <v>173</v>
      </c>
      <c r="D103" s="10" t="s">
        <v>126</v>
      </c>
      <c r="E103" s="29">
        <v>30</v>
      </c>
      <c r="F103" s="23"/>
      <c r="G103" s="27" t="s">
        <v>214</v>
      </c>
      <c r="H103" s="73" t="s">
        <v>160</v>
      </c>
      <c r="I103" s="11"/>
      <c r="J103" s="11"/>
      <c r="K103" s="11"/>
      <c r="L103" s="34"/>
      <c r="M103" s="11"/>
      <c r="N103" s="11"/>
      <c r="O103" s="32">
        <v>0.72</v>
      </c>
      <c r="P103" s="12"/>
      <c r="Q103" s="12"/>
      <c r="R103" s="10" t="s">
        <v>208</v>
      </c>
      <c r="S103" s="10"/>
    </row>
    <row r="104" spans="2:19" hidden="1">
      <c r="B104" s="9" t="s">
        <v>172</v>
      </c>
      <c r="C104" s="1" t="s">
        <v>192</v>
      </c>
      <c r="D104" s="10" t="s">
        <v>126</v>
      </c>
      <c r="E104" s="29">
        <v>30</v>
      </c>
      <c r="G104" s="27" t="s">
        <v>175</v>
      </c>
      <c r="H104" s="74" t="s">
        <v>160</v>
      </c>
      <c r="M104" s="2">
        <v>663.3</v>
      </c>
      <c r="O104" s="17">
        <v>0.72</v>
      </c>
      <c r="R104" s="76" t="s">
        <v>241</v>
      </c>
    </row>
    <row r="105" spans="2:19" hidden="1">
      <c r="B105" s="9" t="s">
        <v>172</v>
      </c>
      <c r="C105" s="1" t="s">
        <v>191</v>
      </c>
      <c r="D105" s="10" t="s">
        <v>126</v>
      </c>
      <c r="E105" s="29">
        <v>30</v>
      </c>
      <c r="G105" s="27" t="s">
        <v>189</v>
      </c>
      <c r="L105" s="34">
        <v>30.020833333333332</v>
      </c>
      <c r="O105" s="17">
        <v>0.97</v>
      </c>
    </row>
    <row r="106" spans="2:19" hidden="1">
      <c r="B106" s="9" t="s">
        <v>172</v>
      </c>
      <c r="C106" s="9" t="s">
        <v>193</v>
      </c>
      <c r="D106" s="10" t="s">
        <v>126</v>
      </c>
      <c r="E106" s="29">
        <v>30</v>
      </c>
      <c r="F106" s="23"/>
      <c r="G106" s="27" t="s">
        <v>190</v>
      </c>
      <c r="H106" s="11"/>
      <c r="I106" s="11"/>
      <c r="J106" s="11"/>
      <c r="K106" s="11"/>
      <c r="L106" s="34">
        <v>1.0208333333333333</v>
      </c>
      <c r="M106" s="11"/>
      <c r="N106" s="11"/>
      <c r="O106" s="32">
        <v>1</v>
      </c>
      <c r="P106" s="12"/>
      <c r="Q106" s="12"/>
      <c r="R106" s="10"/>
      <c r="S106" s="10"/>
    </row>
    <row r="107" spans="2:19" hidden="1">
      <c r="B107" s="9" t="s">
        <v>172</v>
      </c>
      <c r="C107" s="9" t="s">
        <v>194</v>
      </c>
      <c r="D107" s="10" t="s">
        <v>126</v>
      </c>
      <c r="E107" s="29">
        <v>30</v>
      </c>
      <c r="F107" s="23" t="s">
        <v>176</v>
      </c>
      <c r="G107" s="27"/>
      <c r="H107" s="11"/>
      <c r="I107" s="11"/>
      <c r="J107" s="11"/>
      <c r="K107" s="11"/>
      <c r="L107" s="34"/>
      <c r="M107" s="11">
        <v>663.3</v>
      </c>
      <c r="N107" s="11"/>
      <c r="O107" s="32">
        <v>1</v>
      </c>
      <c r="P107" s="12"/>
      <c r="Q107" s="12"/>
      <c r="R107" s="10"/>
      <c r="S107" s="10"/>
    </row>
    <row r="108" spans="2:19" hidden="1">
      <c r="B108" s="9" t="s">
        <v>172</v>
      </c>
      <c r="C108" s="9" t="s">
        <v>195</v>
      </c>
      <c r="D108" s="10" t="s">
        <v>126</v>
      </c>
      <c r="E108" s="29">
        <v>30</v>
      </c>
      <c r="F108" s="23" t="s">
        <v>180</v>
      </c>
      <c r="G108" s="27"/>
      <c r="H108" s="11"/>
      <c r="I108" s="11"/>
      <c r="J108" s="11"/>
      <c r="K108" s="11"/>
      <c r="L108" s="34"/>
      <c r="M108" s="11">
        <v>813.6</v>
      </c>
      <c r="N108" s="2">
        <f>M108-M107</f>
        <v>150.30000000000007</v>
      </c>
      <c r="O108" s="32">
        <v>0.19</v>
      </c>
      <c r="P108" s="3">
        <f>(O107-O108)*(E108-0)</f>
        <v>24.3</v>
      </c>
      <c r="Q108" s="62">
        <f>N108/P108</f>
        <v>6.1851851851851878</v>
      </c>
      <c r="R108" s="10" t="s">
        <v>118</v>
      </c>
      <c r="S108" s="10"/>
    </row>
    <row r="109" spans="2:19" hidden="1">
      <c r="B109" s="9" t="s">
        <v>172</v>
      </c>
      <c r="C109" s="9" t="s">
        <v>197</v>
      </c>
      <c r="D109" s="10" t="s">
        <v>126</v>
      </c>
      <c r="E109" s="29">
        <v>30</v>
      </c>
      <c r="F109" s="23"/>
      <c r="G109" s="27" t="s">
        <v>181</v>
      </c>
      <c r="H109" s="11"/>
      <c r="I109" s="11"/>
      <c r="J109" s="11"/>
      <c r="K109" s="11"/>
      <c r="L109" s="34"/>
      <c r="M109" s="11"/>
      <c r="N109" s="11"/>
      <c r="O109" s="32">
        <v>0.188</v>
      </c>
      <c r="P109" s="12"/>
      <c r="Q109" s="12"/>
      <c r="R109" s="10"/>
      <c r="S109" s="10"/>
    </row>
    <row r="110" spans="2:19" hidden="1">
      <c r="B110" s="9" t="s">
        <v>172</v>
      </c>
      <c r="C110" s="9" t="s">
        <v>196</v>
      </c>
      <c r="D110" s="10" t="s">
        <v>126</v>
      </c>
      <c r="E110" s="29">
        <v>30</v>
      </c>
      <c r="F110" s="23"/>
      <c r="G110" s="27" t="s">
        <v>182</v>
      </c>
      <c r="H110" s="73" t="s">
        <v>160</v>
      </c>
      <c r="I110" s="11"/>
      <c r="J110" s="11"/>
      <c r="K110" s="11"/>
      <c r="L110" s="34">
        <f>C110-C109</f>
        <v>2.0833333333333259E-2</v>
      </c>
      <c r="M110" s="11"/>
      <c r="N110" s="11"/>
      <c r="O110" s="32">
        <v>0.76800000000000002</v>
      </c>
      <c r="P110" s="12"/>
      <c r="Q110" s="12"/>
      <c r="R110" s="76" t="s">
        <v>241</v>
      </c>
      <c r="S110" s="10"/>
    </row>
    <row r="111" spans="2:19" hidden="1">
      <c r="B111" s="9" t="s">
        <v>172</v>
      </c>
      <c r="C111" s="9" t="s">
        <v>198</v>
      </c>
      <c r="D111" s="10" t="s">
        <v>126</v>
      </c>
      <c r="E111" s="29">
        <v>30</v>
      </c>
      <c r="F111" s="23"/>
      <c r="G111" s="27" t="s">
        <v>183</v>
      </c>
      <c r="H111" s="73" t="s">
        <v>160</v>
      </c>
      <c r="I111" s="11"/>
      <c r="J111" s="11"/>
      <c r="K111" s="11"/>
      <c r="L111" s="34">
        <v>21.01511574074074</v>
      </c>
      <c r="M111" s="11"/>
      <c r="N111" s="11"/>
      <c r="O111" s="32">
        <v>0.97599999999999998</v>
      </c>
      <c r="P111" s="12"/>
      <c r="Q111" s="12"/>
      <c r="R111" s="76" t="s">
        <v>241</v>
      </c>
      <c r="S111" s="10"/>
    </row>
    <row r="112" spans="2:19" hidden="1">
      <c r="B112" s="9" t="s">
        <v>172</v>
      </c>
      <c r="C112" s="9" t="s">
        <v>199</v>
      </c>
      <c r="D112" s="10" t="s">
        <v>126</v>
      </c>
      <c r="E112" s="29">
        <v>30</v>
      </c>
      <c r="F112" s="23" t="s">
        <v>184</v>
      </c>
      <c r="G112" s="27"/>
      <c r="H112" s="11"/>
      <c r="I112" s="11"/>
      <c r="J112" s="11"/>
      <c r="K112" s="11"/>
      <c r="L112" s="34"/>
      <c r="M112" s="11">
        <v>813.6</v>
      </c>
      <c r="N112" s="11"/>
      <c r="O112" s="32">
        <v>0.97599999999999998</v>
      </c>
      <c r="P112" s="12"/>
      <c r="Q112" s="12"/>
      <c r="R112" s="10"/>
      <c r="S112" s="10"/>
    </row>
    <row r="113" spans="2:19" hidden="1">
      <c r="B113" s="9" t="s">
        <v>200</v>
      </c>
      <c r="C113" s="9" t="s">
        <v>229</v>
      </c>
      <c r="D113" s="10" t="s">
        <v>126</v>
      </c>
      <c r="E113" s="29">
        <v>30</v>
      </c>
      <c r="F113" s="23" t="s">
        <v>185</v>
      </c>
      <c r="G113" s="27"/>
      <c r="H113" s="11"/>
      <c r="I113" s="11"/>
      <c r="J113" s="11"/>
      <c r="K113" s="11"/>
      <c r="L113" s="34"/>
      <c r="M113" s="11">
        <v>1015</v>
      </c>
      <c r="N113" s="2">
        <f>M113-M112</f>
        <v>201.39999999999998</v>
      </c>
      <c r="O113" s="32">
        <v>0.02</v>
      </c>
      <c r="P113" s="3">
        <f>(O112-O113)*(E113-0)</f>
        <v>28.68</v>
      </c>
      <c r="Q113" s="62">
        <f>N113/P113</f>
        <v>7.0223152022315194</v>
      </c>
      <c r="R113" s="10" t="s">
        <v>118</v>
      </c>
      <c r="S113" s="10"/>
    </row>
    <row r="114" spans="2:19">
      <c r="B114" s="37" t="s">
        <v>200</v>
      </c>
      <c r="C114" s="37" t="s">
        <v>229</v>
      </c>
      <c r="D114" s="36" t="s">
        <v>126</v>
      </c>
      <c r="E114" s="77">
        <v>30</v>
      </c>
      <c r="F114" s="23"/>
      <c r="G114" s="78" t="s">
        <v>186</v>
      </c>
      <c r="H114" s="40">
        <v>0</v>
      </c>
      <c r="I114" s="104"/>
      <c r="J114" s="97"/>
      <c r="K114" s="97"/>
      <c r="L114" s="98"/>
      <c r="M114" s="11"/>
      <c r="N114" s="11"/>
      <c r="O114" s="88">
        <v>0.02</v>
      </c>
      <c r="P114" s="12"/>
      <c r="Q114" s="12"/>
      <c r="R114" s="99"/>
      <c r="S114" s="10"/>
    </row>
    <row r="115" spans="2:19">
      <c r="B115" s="37" t="s">
        <v>200</v>
      </c>
      <c r="C115" s="37" t="s">
        <v>230</v>
      </c>
      <c r="D115" s="36" t="s">
        <v>126</v>
      </c>
      <c r="E115" s="77">
        <v>30</v>
      </c>
      <c r="F115" s="23"/>
      <c r="G115" s="78" t="s">
        <v>187</v>
      </c>
      <c r="H115" s="40">
        <v>13.4</v>
      </c>
      <c r="I115" s="104">
        <f>H115-H114</f>
        <v>13.4</v>
      </c>
      <c r="J115" s="97">
        <f>(O115-O114)*E115</f>
        <v>17.7</v>
      </c>
      <c r="K115" s="97">
        <f>I115-J115</f>
        <v>-4.2999999999999989</v>
      </c>
      <c r="L115" s="98">
        <v>30.020833333333332</v>
      </c>
      <c r="M115" s="11"/>
      <c r="N115" s="11"/>
      <c r="O115" s="88">
        <v>0.61</v>
      </c>
      <c r="P115" s="12"/>
      <c r="Q115" s="12"/>
      <c r="R115" s="99"/>
      <c r="S115" s="10"/>
    </row>
    <row r="116" spans="2:19" hidden="1">
      <c r="B116" s="9" t="s">
        <v>200</v>
      </c>
      <c r="C116" s="9" t="s">
        <v>231</v>
      </c>
      <c r="D116" s="10" t="s">
        <v>126</v>
      </c>
      <c r="E116" s="29">
        <v>30</v>
      </c>
      <c r="F116" s="23" t="s">
        <v>188</v>
      </c>
      <c r="G116" s="27"/>
      <c r="H116" s="11"/>
      <c r="I116" s="11"/>
      <c r="J116" s="11"/>
      <c r="K116" s="11"/>
      <c r="L116" s="34"/>
      <c r="M116" s="11">
        <v>1015</v>
      </c>
      <c r="N116" s="11"/>
      <c r="O116" s="32">
        <v>0.61</v>
      </c>
      <c r="P116" s="12"/>
      <c r="Q116" s="12"/>
      <c r="R116" s="10"/>
      <c r="S116" s="10"/>
    </row>
    <row r="117" spans="2:19" ht="13.15" hidden="1" thickBot="1">
      <c r="B117" s="4" t="s">
        <v>200</v>
      </c>
      <c r="C117" s="4" t="s">
        <v>232</v>
      </c>
      <c r="D117" s="5" t="s">
        <v>126</v>
      </c>
      <c r="E117" s="20">
        <v>30</v>
      </c>
      <c r="F117" s="21" t="s">
        <v>122</v>
      </c>
      <c r="G117" s="26"/>
      <c r="H117" s="6"/>
      <c r="I117" s="6"/>
      <c r="J117" s="6"/>
      <c r="K117" s="6"/>
      <c r="L117" s="35"/>
      <c r="M117" s="6">
        <v>1056.9000000000001</v>
      </c>
      <c r="N117" s="6">
        <f>M117-M116</f>
        <v>41.900000000000091</v>
      </c>
      <c r="O117" s="31">
        <v>0.4</v>
      </c>
      <c r="P117" s="7">
        <f>(O116-O117)*(E117-0)</f>
        <v>6.2999999999999989</v>
      </c>
      <c r="Q117" s="63">
        <f>N117/P117</f>
        <v>6.6507936507936662</v>
      </c>
      <c r="R117" s="5" t="s">
        <v>118</v>
      </c>
      <c r="S117" s="5"/>
    </row>
    <row r="118" spans="2:19" hidden="1">
      <c r="B118" s="9" t="s">
        <v>200</v>
      </c>
      <c r="C118" s="9" t="s">
        <v>232</v>
      </c>
      <c r="D118" s="10" t="s">
        <v>126</v>
      </c>
      <c r="E118" s="29">
        <v>30</v>
      </c>
      <c r="F118" s="23" t="s">
        <v>116</v>
      </c>
      <c r="G118" s="27"/>
      <c r="H118" s="11"/>
      <c r="I118" s="11"/>
      <c r="J118" s="11"/>
      <c r="K118" s="11"/>
      <c r="L118" s="34"/>
      <c r="M118" s="11">
        <v>1056.9000000000001</v>
      </c>
      <c r="N118" s="11"/>
      <c r="O118" s="32">
        <v>0.4</v>
      </c>
      <c r="P118" s="12"/>
      <c r="Q118" s="12"/>
      <c r="R118" s="10"/>
      <c r="S118" s="44" t="s">
        <v>201</v>
      </c>
    </row>
    <row r="119" spans="2:19" hidden="1">
      <c r="B119" s="9" t="s">
        <v>200</v>
      </c>
      <c r="C119" s="9" t="s">
        <v>233</v>
      </c>
      <c r="D119" s="10" t="s">
        <v>126</v>
      </c>
      <c r="E119" s="29">
        <v>30</v>
      </c>
      <c r="F119" s="23" t="s">
        <v>117</v>
      </c>
      <c r="G119" s="27"/>
      <c r="H119" s="11"/>
      <c r="I119" s="11"/>
      <c r="J119" s="11"/>
      <c r="K119" s="11"/>
      <c r="L119" s="34"/>
      <c r="M119" s="11">
        <v>1123.5</v>
      </c>
      <c r="N119" s="2">
        <f>M119-M118</f>
        <v>66.599999999999909</v>
      </c>
      <c r="O119" s="66">
        <v>0.08</v>
      </c>
      <c r="P119" s="3">
        <f>(O118-O119)*(E119-0)</f>
        <v>9.6</v>
      </c>
      <c r="Q119" s="62">
        <f>N119/P119</f>
        <v>6.9374999999999911</v>
      </c>
      <c r="R119" s="10" t="s">
        <v>118</v>
      </c>
      <c r="S119" s="10"/>
    </row>
    <row r="120" spans="2:19">
      <c r="B120" s="37" t="s">
        <v>24</v>
      </c>
      <c r="C120" s="37" t="s">
        <v>25</v>
      </c>
      <c r="D120" s="36" t="s">
        <v>50</v>
      </c>
      <c r="E120" s="77">
        <v>30</v>
      </c>
      <c r="G120" s="78" t="s">
        <v>304</v>
      </c>
      <c r="H120" s="40">
        <v>111.7</v>
      </c>
      <c r="I120" s="104"/>
      <c r="J120" s="97"/>
      <c r="K120" s="97"/>
      <c r="L120" s="98"/>
      <c r="O120" s="88">
        <v>0.08</v>
      </c>
      <c r="R120" s="99" t="s">
        <v>312</v>
      </c>
    </row>
    <row r="121" spans="2:19">
      <c r="B121" s="37" t="s">
        <v>24</v>
      </c>
      <c r="C121" s="37" t="s">
        <v>202</v>
      </c>
      <c r="D121" s="36" t="s">
        <v>50</v>
      </c>
      <c r="E121" s="77">
        <v>30</v>
      </c>
      <c r="G121" s="78" t="s">
        <v>307</v>
      </c>
      <c r="H121" s="40">
        <v>136.4</v>
      </c>
      <c r="I121" s="104">
        <f>H121-H120</f>
        <v>24.700000000000003</v>
      </c>
      <c r="J121" s="97">
        <f>(O121-O120)*E121</f>
        <v>25.8</v>
      </c>
      <c r="K121" s="97">
        <f>I121-J121</f>
        <v>-1.0999999999999979</v>
      </c>
      <c r="L121" s="98"/>
      <c r="O121" s="88">
        <v>0.94</v>
      </c>
      <c r="R121" s="99"/>
    </row>
    <row r="122" spans="2:19">
      <c r="B122" s="37" t="s">
        <v>24</v>
      </c>
      <c r="C122" s="37" t="s">
        <v>26</v>
      </c>
      <c r="D122" s="36" t="s">
        <v>50</v>
      </c>
      <c r="E122" s="77">
        <v>30</v>
      </c>
      <c r="G122" s="78" t="s">
        <v>306</v>
      </c>
      <c r="H122" s="40">
        <v>140.4</v>
      </c>
      <c r="I122" s="104">
        <f>H122-H120</f>
        <v>28.700000000000003</v>
      </c>
      <c r="J122" s="97">
        <f>(O122-O120)*E122</f>
        <v>27.6</v>
      </c>
      <c r="K122" s="97">
        <f>I122-J122</f>
        <v>1.1000000000000014</v>
      </c>
      <c r="L122" s="98">
        <f>C122-C120</f>
        <v>0.47916666666666674</v>
      </c>
      <c r="O122" s="88">
        <v>1</v>
      </c>
      <c r="R122" s="99"/>
    </row>
    <row r="123" spans="2:19" hidden="1">
      <c r="B123" s="1" t="s">
        <v>24</v>
      </c>
      <c r="C123" s="1" t="s">
        <v>205</v>
      </c>
      <c r="D123" t="s">
        <v>50</v>
      </c>
      <c r="E123" s="29">
        <v>30</v>
      </c>
      <c r="F123" s="19" t="s">
        <v>121</v>
      </c>
      <c r="G123" s="25"/>
      <c r="M123" s="2">
        <v>1123.5</v>
      </c>
      <c r="O123" s="17">
        <v>1</v>
      </c>
    </row>
    <row r="124" spans="2:19" ht="13.15" hidden="1" thickBot="1">
      <c r="B124" s="9" t="s">
        <v>24</v>
      </c>
      <c r="C124" s="9" t="s">
        <v>206</v>
      </c>
      <c r="D124" s="10" t="s">
        <v>50</v>
      </c>
      <c r="E124" s="29">
        <v>30</v>
      </c>
      <c r="F124" s="21" t="s">
        <v>207</v>
      </c>
      <c r="G124" s="27"/>
      <c r="H124" s="11"/>
      <c r="I124" s="11"/>
      <c r="J124" s="11"/>
      <c r="K124" s="11"/>
      <c r="L124" s="34"/>
      <c r="M124" s="6">
        <v>1196</v>
      </c>
      <c r="N124" s="6">
        <f>M124-M123</f>
        <v>72.5</v>
      </c>
      <c r="O124" s="32">
        <v>0.56000000000000005</v>
      </c>
      <c r="P124" s="7">
        <f>(O123-O124)*(E124-0)</f>
        <v>13.2</v>
      </c>
      <c r="Q124" s="63">
        <f>N124/P124</f>
        <v>5.4924242424242431</v>
      </c>
      <c r="R124" s="10" t="s">
        <v>204</v>
      </c>
      <c r="S124" s="5"/>
    </row>
    <row r="125" spans="2:19" hidden="1">
      <c r="B125" s="37" t="s">
        <v>27</v>
      </c>
      <c r="C125" s="37" t="s">
        <v>28</v>
      </c>
      <c r="D125" s="36" t="s">
        <v>49</v>
      </c>
      <c r="E125" s="77">
        <v>16</v>
      </c>
      <c r="G125" s="78" t="s">
        <v>304</v>
      </c>
      <c r="H125" s="40">
        <v>142.69999999999999</v>
      </c>
      <c r="I125" s="97"/>
      <c r="J125" s="97"/>
      <c r="K125" s="97"/>
      <c r="L125" s="98"/>
      <c r="O125" s="88"/>
      <c r="R125" s="99"/>
    </row>
    <row r="126" spans="2:19" hidden="1">
      <c r="B126" s="37" t="s">
        <v>27</v>
      </c>
      <c r="C126" s="37" t="s">
        <v>29</v>
      </c>
      <c r="D126" s="36" t="s">
        <v>49</v>
      </c>
      <c r="E126" s="77">
        <v>16</v>
      </c>
      <c r="G126" s="78" t="s">
        <v>306</v>
      </c>
      <c r="H126" s="40">
        <v>156.4</v>
      </c>
      <c r="I126" s="97"/>
      <c r="J126" s="97"/>
      <c r="K126" s="97"/>
      <c r="L126" s="98"/>
      <c r="O126" s="88"/>
      <c r="R126" s="99"/>
    </row>
    <row r="127" spans="2:19" hidden="1">
      <c r="B127" s="1" t="s">
        <v>30</v>
      </c>
      <c r="C127" s="1" t="s">
        <v>31</v>
      </c>
      <c r="D127" t="s">
        <v>51</v>
      </c>
      <c r="G127" s="25" t="s">
        <v>53</v>
      </c>
      <c r="H127" s="2">
        <v>156.5</v>
      </c>
    </row>
    <row r="128" spans="2:19" hidden="1">
      <c r="B128" s="1" t="s">
        <v>32</v>
      </c>
      <c r="C128" s="1" t="s">
        <v>33</v>
      </c>
      <c r="D128" t="s">
        <v>51</v>
      </c>
      <c r="G128" s="25" t="s">
        <v>52</v>
      </c>
      <c r="H128" s="2">
        <v>169.25</v>
      </c>
    </row>
    <row r="129" spans="2:18" hidden="1">
      <c r="B129" s="1" t="s">
        <v>34</v>
      </c>
      <c r="C129" s="1" t="s">
        <v>35</v>
      </c>
      <c r="D129" t="s">
        <v>51</v>
      </c>
      <c r="G129" s="25" t="s">
        <v>53</v>
      </c>
      <c r="H129" s="2">
        <v>183.8</v>
      </c>
    </row>
    <row r="130" spans="2:18" hidden="1">
      <c r="B130" s="1" t="s">
        <v>34</v>
      </c>
      <c r="C130" s="1" t="s">
        <v>36</v>
      </c>
      <c r="D130" t="s">
        <v>51</v>
      </c>
      <c r="G130" s="25" t="s">
        <v>52</v>
      </c>
      <c r="H130" s="2">
        <v>195.95</v>
      </c>
    </row>
    <row r="131" spans="2:18" hidden="1">
      <c r="B131" s="1" t="s">
        <v>37</v>
      </c>
      <c r="C131" s="1" t="s">
        <v>38</v>
      </c>
      <c r="D131" t="s">
        <v>51</v>
      </c>
      <c r="G131" s="25" t="s">
        <v>53</v>
      </c>
      <c r="H131" s="2">
        <v>196.05</v>
      </c>
    </row>
    <row r="132" spans="2:18" hidden="1">
      <c r="B132" s="1" t="s">
        <v>39</v>
      </c>
      <c r="C132" s="1" t="s">
        <v>40</v>
      </c>
      <c r="D132" t="s">
        <v>51</v>
      </c>
      <c r="G132" s="25" t="s">
        <v>53</v>
      </c>
      <c r="H132" s="2">
        <v>209.5</v>
      </c>
    </row>
    <row r="133" spans="2:18" hidden="1">
      <c r="B133" s="1" t="s">
        <v>41</v>
      </c>
      <c r="C133" s="1" t="s">
        <v>18</v>
      </c>
      <c r="D133" t="s">
        <v>51</v>
      </c>
      <c r="G133" s="25" t="s">
        <v>52</v>
      </c>
      <c r="H133" s="2">
        <v>222.8</v>
      </c>
    </row>
    <row r="134" spans="2:18" hidden="1">
      <c r="B134" s="1" t="s">
        <v>42</v>
      </c>
      <c r="C134" s="1" t="s">
        <v>43</v>
      </c>
      <c r="D134" t="s">
        <v>51</v>
      </c>
      <c r="G134" s="25" t="s">
        <v>53</v>
      </c>
      <c r="H134" s="2">
        <v>222.8</v>
      </c>
    </row>
    <row r="135" spans="2:18" hidden="1">
      <c r="B135" s="1" t="s">
        <v>44</v>
      </c>
      <c r="C135" s="1" t="s">
        <v>45</v>
      </c>
      <c r="D135" t="s">
        <v>51</v>
      </c>
      <c r="G135" s="25" t="s">
        <v>52</v>
      </c>
      <c r="H135" s="2">
        <v>233</v>
      </c>
    </row>
    <row r="136" spans="2:18">
      <c r="B136" s="37"/>
      <c r="C136" s="37"/>
      <c r="D136" s="36"/>
      <c r="E136" s="77"/>
      <c r="G136" s="40"/>
      <c r="H136" s="40"/>
      <c r="I136" s="97"/>
      <c r="J136" s="97"/>
      <c r="K136" s="97"/>
      <c r="L136" s="98"/>
      <c r="O136" s="88"/>
      <c r="R136" s="99"/>
    </row>
  </sheetData>
  <autoFilter ref="A3:T135">
    <filterColumn colId="3">
      <filters>
        <filter val="BMW i3"/>
        <filter val="ミニキャブ MiEV"/>
        <filter val="リーフ"/>
      </filters>
    </filterColumn>
    <filterColumn colId="7">
      <filters>
        <filter val="0"/>
        <filter val="104.4"/>
        <filter val="111.7"/>
        <filter val="13.15"/>
        <filter val="13.2"/>
        <filter val="13.4"/>
        <filter val="136.4"/>
        <filter val="140.4"/>
        <filter val="142.7"/>
        <filter val="156.4"/>
        <filter val="156.5"/>
        <filter val="169.25"/>
        <filter val="17.8"/>
        <filter val="183.8"/>
        <filter val="195.95"/>
        <filter val="196.05"/>
        <filter val="2.3"/>
        <filter val="209.5"/>
        <filter val="22.9"/>
        <filter val="222.8"/>
        <filter val="233"/>
        <filter val="25.2"/>
        <filter val="3.2"/>
        <filter val="40.9"/>
        <filter val="41.1"/>
        <filter val="52.4"/>
        <filter val="60.35"/>
        <filter val="7.6"/>
        <filter val="9"/>
        <filter val="91.85"/>
      </filters>
    </filterColumn>
  </autoFilter>
  <mergeCells count="5">
    <mergeCell ref="B2:C2"/>
    <mergeCell ref="D2:E2"/>
    <mergeCell ref="F2:G2"/>
    <mergeCell ref="H2:L2"/>
    <mergeCell ref="M2:Q2"/>
  </mergeCells>
  <phoneticPr fontId="1"/>
  <hyperlinks>
    <hyperlink ref="S4" r:id="rId1"/>
    <hyperlink ref="S12" r:id="rId2"/>
    <hyperlink ref="S21" r:id="rId3"/>
    <hyperlink ref="S30" r:id="rId4"/>
    <hyperlink ref="S75" r:id="rId5"/>
    <hyperlink ref="S69" r:id="rId6"/>
    <hyperlink ref="S83" r:id="rId7"/>
    <hyperlink ref="S89" r:id="rId8"/>
    <hyperlink ref="S97" r:id="rId9"/>
    <hyperlink ref="S102" r:id="rId10"/>
    <hyperlink ref="S118" r:id="rId11"/>
    <hyperlink ref="S36" r:id="rId12"/>
    <hyperlink ref="S52" r:id="rId13"/>
    <hyperlink ref="S42" r:id="rId14"/>
  </hyperlinks>
  <pageMargins left="0.7" right="0.7" top="0.75" bottom="0.75" header="0.3" footer="0.3"/>
  <pageSetup paperSize="9" orientation="portrait" horizontalDpi="1200" verticalDpi="1200" r:id="rId15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84"/>
  <sheetViews>
    <sheetView zoomScale="85" zoomScaleNormal="85" workbookViewId="0">
      <pane ySplit="4" topLeftCell="A5" activePane="bottomLeft" state="frozen"/>
      <selection pane="bottomLeft"/>
    </sheetView>
  </sheetViews>
  <sheetFormatPr defaultColWidth="8.9296875" defaultRowHeight="12.75"/>
  <cols>
    <col min="1" max="1" width="3.265625" style="107" customWidth="1"/>
    <col min="2" max="2" width="13.86328125" style="106" customWidth="1"/>
    <col min="3" max="3" width="10.73046875" style="106" customWidth="1"/>
    <col min="4" max="4" width="15.265625" style="107" customWidth="1"/>
    <col min="5" max="5" width="11.3984375" style="108" customWidth="1"/>
    <col min="6" max="6" width="32" style="109" hidden="1" customWidth="1"/>
    <col min="7" max="7" width="26.796875" style="114" customWidth="1"/>
    <col min="8" max="9" width="9.53125" style="114" customWidth="1"/>
    <col min="10" max="10" width="9.86328125" style="114" customWidth="1"/>
    <col min="11" max="11" width="14.3984375" style="114" hidden="1" customWidth="1"/>
    <col min="12" max="12" width="11.33203125" style="143" customWidth="1"/>
    <col min="13" max="13" width="10.9296875" style="114" hidden="1" customWidth="1"/>
    <col min="14" max="14" width="8.9296875" style="114" hidden="1" customWidth="1"/>
    <col min="15" max="15" width="9.19921875" style="115" customWidth="1"/>
    <col min="16" max="17" width="9.19921875" style="117" hidden="1" customWidth="1"/>
    <col min="18" max="18" width="77.86328125" style="107" customWidth="1"/>
    <col min="19" max="19" width="60.86328125" style="107" hidden="1" customWidth="1"/>
    <col min="20" max="20" width="15.796875" style="107" customWidth="1"/>
    <col min="21" max="16384" width="8.9296875" style="107"/>
  </cols>
  <sheetData>
    <row r="1" spans="1:19" ht="38.65" thickBot="1">
      <c r="A1" s="105" t="s">
        <v>91</v>
      </c>
      <c r="I1" s="142" t="s">
        <v>75</v>
      </c>
      <c r="P1" s="116"/>
    </row>
    <row r="2" spans="1:19" ht="23.25" thickTop="1">
      <c r="A2" s="105"/>
      <c r="B2" s="334" t="s">
        <v>0</v>
      </c>
      <c r="C2" s="335"/>
      <c r="D2" s="336" t="s">
        <v>103</v>
      </c>
      <c r="E2" s="336"/>
      <c r="F2" s="335" t="s">
        <v>102</v>
      </c>
      <c r="G2" s="335"/>
      <c r="H2" s="337" t="s">
        <v>101</v>
      </c>
      <c r="I2" s="337"/>
      <c r="J2" s="337"/>
      <c r="K2" s="337"/>
      <c r="L2" s="337"/>
      <c r="M2" s="336" t="s">
        <v>100</v>
      </c>
      <c r="N2" s="336"/>
      <c r="O2" s="336"/>
      <c r="P2" s="336"/>
      <c r="Q2" s="336"/>
      <c r="R2" s="264" t="s">
        <v>104</v>
      </c>
      <c r="S2" s="201"/>
    </row>
    <row r="3" spans="1:19" ht="22.9">
      <c r="A3" s="105"/>
      <c r="B3" s="225" t="s">
        <v>318</v>
      </c>
      <c r="C3" s="226" t="s">
        <v>319</v>
      </c>
      <c r="D3" s="227">
        <v>3</v>
      </c>
      <c r="E3" s="227">
        <v>4</v>
      </c>
      <c r="F3" s="226" t="s">
        <v>320</v>
      </c>
      <c r="G3" s="226" t="s">
        <v>321</v>
      </c>
      <c r="H3" s="228">
        <v>7</v>
      </c>
      <c r="I3" s="228">
        <v>8</v>
      </c>
      <c r="J3" s="228">
        <v>9</v>
      </c>
      <c r="K3" s="228">
        <v>10</v>
      </c>
      <c r="L3" s="228">
        <v>11</v>
      </c>
      <c r="M3" s="227">
        <v>12</v>
      </c>
      <c r="N3" s="227">
        <v>13</v>
      </c>
      <c r="O3" s="227">
        <v>14</v>
      </c>
      <c r="P3" s="227">
        <v>15</v>
      </c>
      <c r="Q3" s="227">
        <v>16</v>
      </c>
      <c r="R3" s="229">
        <v>17</v>
      </c>
      <c r="S3" s="230">
        <v>18</v>
      </c>
    </row>
    <row r="4" spans="1:19" ht="51">
      <c r="A4" s="105"/>
      <c r="B4" s="218" t="s">
        <v>46</v>
      </c>
      <c r="C4" s="166" t="s">
        <v>47</v>
      </c>
      <c r="D4" s="167" t="s">
        <v>1</v>
      </c>
      <c r="E4" s="165" t="s">
        <v>77</v>
      </c>
      <c r="F4" s="166" t="s">
        <v>489</v>
      </c>
      <c r="G4" s="167" t="s">
        <v>102</v>
      </c>
      <c r="H4" s="168" t="s">
        <v>79</v>
      </c>
      <c r="I4" s="168" t="s">
        <v>80</v>
      </c>
      <c r="J4" s="168" t="s">
        <v>78</v>
      </c>
      <c r="K4" s="168" t="s">
        <v>297</v>
      </c>
      <c r="L4" s="169" t="s">
        <v>96</v>
      </c>
      <c r="M4" s="168" t="s">
        <v>81</v>
      </c>
      <c r="N4" s="168" t="s">
        <v>82</v>
      </c>
      <c r="O4" s="170" t="s">
        <v>298</v>
      </c>
      <c r="P4" s="171" t="s">
        <v>83</v>
      </c>
      <c r="Q4" s="171" t="s">
        <v>84</v>
      </c>
      <c r="R4" s="164" t="s">
        <v>105</v>
      </c>
      <c r="S4" s="202" t="s">
        <v>111</v>
      </c>
    </row>
    <row r="5" spans="1:19" ht="13.15" hidden="1" thickTop="1">
      <c r="B5" s="219" t="s">
        <v>2</v>
      </c>
      <c r="C5" s="193" t="s">
        <v>54</v>
      </c>
      <c r="D5" s="195" t="s">
        <v>48</v>
      </c>
      <c r="E5" s="192">
        <v>33.200000000000003</v>
      </c>
      <c r="F5" s="193" t="s">
        <v>57</v>
      </c>
      <c r="G5" s="194"/>
      <c r="H5" s="195"/>
      <c r="I5" s="195"/>
      <c r="J5" s="195"/>
      <c r="K5" s="195"/>
      <c r="L5" s="196"/>
      <c r="M5" s="195">
        <v>5062</v>
      </c>
      <c r="N5" s="195"/>
      <c r="O5" s="197">
        <v>0.76</v>
      </c>
      <c r="P5" s="198"/>
      <c r="Q5" s="198"/>
      <c r="R5" s="191"/>
      <c r="S5" s="203" t="s">
        <v>76</v>
      </c>
    </row>
    <row r="6" spans="1:19" hidden="1">
      <c r="B6" s="220" t="s">
        <v>2</v>
      </c>
      <c r="C6" s="147" t="s">
        <v>56</v>
      </c>
      <c r="D6" s="149" t="s">
        <v>48</v>
      </c>
      <c r="E6" s="146">
        <v>33.200000000000003</v>
      </c>
      <c r="F6" s="147" t="s">
        <v>55</v>
      </c>
      <c r="G6" s="148"/>
      <c r="H6" s="149"/>
      <c r="I6" s="149"/>
      <c r="J6" s="149"/>
      <c r="K6" s="149"/>
      <c r="L6" s="150"/>
      <c r="M6" s="149">
        <v>5128</v>
      </c>
      <c r="N6" s="149">
        <f>M6-M5</f>
        <v>66</v>
      </c>
      <c r="O6" s="151">
        <v>0.46</v>
      </c>
      <c r="P6" s="152">
        <f>(O5-O6)*E6</f>
        <v>9.9600000000000009</v>
      </c>
      <c r="Q6" s="152">
        <f>N6/P6</f>
        <v>6.6265060240963853</v>
      </c>
      <c r="R6" s="145" t="s">
        <v>60</v>
      </c>
      <c r="S6" s="204"/>
    </row>
    <row r="7" spans="1:19" hidden="1">
      <c r="B7" s="220" t="s">
        <v>2</v>
      </c>
      <c r="C7" s="147" t="s">
        <v>3</v>
      </c>
      <c r="D7" s="149" t="s">
        <v>48</v>
      </c>
      <c r="E7" s="146">
        <v>33.200000000000003</v>
      </c>
      <c r="F7" s="147"/>
      <c r="G7" s="148" t="s">
        <v>305</v>
      </c>
      <c r="H7" s="149">
        <v>3.2</v>
      </c>
      <c r="I7" s="149"/>
      <c r="J7" s="149"/>
      <c r="K7" s="149"/>
      <c r="L7" s="150"/>
      <c r="M7" s="149"/>
      <c r="N7" s="149"/>
      <c r="O7" s="151">
        <v>0.46</v>
      </c>
      <c r="P7" s="152"/>
      <c r="Q7" s="152"/>
      <c r="R7" s="145"/>
      <c r="S7" s="204"/>
    </row>
    <row r="8" spans="1:19" hidden="1">
      <c r="B8" s="220" t="s">
        <v>2</v>
      </c>
      <c r="C8" s="147" t="s">
        <v>4</v>
      </c>
      <c r="D8" s="149" t="s">
        <v>48</v>
      </c>
      <c r="E8" s="146">
        <v>33.200000000000003</v>
      </c>
      <c r="F8" s="147"/>
      <c r="G8" s="148" t="s">
        <v>306</v>
      </c>
      <c r="H8" s="149">
        <v>13.15</v>
      </c>
      <c r="I8" s="149">
        <f>H8-H7</f>
        <v>9.9499999999999993</v>
      </c>
      <c r="J8" s="149">
        <f>(O8-O7)*E8</f>
        <v>9.2959999999999994</v>
      </c>
      <c r="K8" s="149">
        <f>I8-J8</f>
        <v>0.65399999999999991</v>
      </c>
      <c r="L8" s="150">
        <f>C8-C7</f>
        <v>0.15069444444444446</v>
      </c>
      <c r="M8" s="149"/>
      <c r="N8" s="149"/>
      <c r="O8" s="151">
        <v>0.74</v>
      </c>
      <c r="P8" s="152"/>
      <c r="Q8" s="152"/>
      <c r="R8" s="145"/>
      <c r="S8" s="204"/>
    </row>
    <row r="9" spans="1:19" hidden="1">
      <c r="B9" s="220" t="s">
        <v>2</v>
      </c>
      <c r="C9" s="147" t="s">
        <v>63</v>
      </c>
      <c r="D9" s="149" t="s">
        <v>48</v>
      </c>
      <c r="E9" s="146">
        <v>33.200000000000003</v>
      </c>
      <c r="F9" s="147" t="s">
        <v>58</v>
      </c>
      <c r="G9" s="148"/>
      <c r="H9" s="149"/>
      <c r="I9" s="149"/>
      <c r="J9" s="149"/>
      <c r="K9" s="149"/>
      <c r="L9" s="150"/>
      <c r="M9" s="149">
        <v>5134</v>
      </c>
      <c r="N9" s="149"/>
      <c r="O9" s="151">
        <v>0.74</v>
      </c>
      <c r="P9" s="152"/>
      <c r="Q9" s="152"/>
      <c r="R9" s="145"/>
      <c r="S9" s="204"/>
    </row>
    <row r="10" spans="1:19" hidden="1">
      <c r="B10" s="220" t="s">
        <v>2</v>
      </c>
      <c r="C10" s="147" t="s">
        <v>64</v>
      </c>
      <c r="D10" s="149" t="s">
        <v>48</v>
      </c>
      <c r="E10" s="146">
        <v>33.200000000000003</v>
      </c>
      <c r="F10" s="147" t="s">
        <v>59</v>
      </c>
      <c r="G10" s="148"/>
      <c r="H10" s="149"/>
      <c r="I10" s="149"/>
      <c r="J10" s="149"/>
      <c r="K10" s="149"/>
      <c r="L10" s="150"/>
      <c r="M10" s="149">
        <v>5215</v>
      </c>
      <c r="N10" s="149">
        <f>M10-M9</f>
        <v>81</v>
      </c>
      <c r="O10" s="151">
        <v>0.38</v>
      </c>
      <c r="P10" s="152">
        <f>(O9-O10)*E10</f>
        <v>11.952</v>
      </c>
      <c r="Q10" s="152">
        <f>N10/P10</f>
        <v>6.7771084337349397</v>
      </c>
      <c r="R10" s="145" t="s">
        <v>69</v>
      </c>
      <c r="S10" s="204"/>
    </row>
    <row r="11" spans="1:19" hidden="1">
      <c r="B11" s="220" t="s">
        <v>2</v>
      </c>
      <c r="C11" s="147" t="s">
        <v>65</v>
      </c>
      <c r="D11" s="149" t="s">
        <v>48</v>
      </c>
      <c r="E11" s="146">
        <v>33.200000000000003</v>
      </c>
      <c r="F11" s="147"/>
      <c r="G11" s="148" t="s">
        <v>61</v>
      </c>
      <c r="H11" s="149">
        <v>0</v>
      </c>
      <c r="I11" s="149"/>
      <c r="J11" s="149"/>
      <c r="K11" s="149"/>
      <c r="L11" s="150"/>
      <c r="M11" s="149"/>
      <c r="N11" s="149"/>
      <c r="O11" s="151">
        <v>0.38</v>
      </c>
      <c r="P11" s="152"/>
      <c r="Q11" s="152"/>
      <c r="R11" s="145"/>
      <c r="S11" s="204"/>
    </row>
    <row r="12" spans="1:19" hidden="1">
      <c r="B12" s="221" t="s">
        <v>2</v>
      </c>
      <c r="C12" s="174" t="s">
        <v>97</v>
      </c>
      <c r="D12" s="176" t="s">
        <v>48</v>
      </c>
      <c r="E12" s="173">
        <v>33.200000000000003</v>
      </c>
      <c r="F12" s="174"/>
      <c r="G12" s="175" t="s">
        <v>62</v>
      </c>
      <c r="H12" s="176">
        <v>13.2</v>
      </c>
      <c r="I12" s="176">
        <f>H12-H11</f>
        <v>13.2</v>
      </c>
      <c r="J12" s="176">
        <f>(O12-O11)*E12</f>
        <v>13.944000000000003</v>
      </c>
      <c r="K12" s="176">
        <f>I12-J12</f>
        <v>-0.74400000000000333</v>
      </c>
      <c r="L12" s="177">
        <f>C12-C11</f>
        <v>1.388888888888884E-2</v>
      </c>
      <c r="M12" s="176"/>
      <c r="N12" s="176"/>
      <c r="O12" s="178">
        <v>0.8</v>
      </c>
      <c r="P12" s="179"/>
      <c r="Q12" s="179"/>
      <c r="R12" s="172"/>
      <c r="S12" s="205"/>
    </row>
    <row r="13" spans="1:19" ht="13.15" hidden="1" thickTop="1">
      <c r="B13" s="219" t="s">
        <v>66</v>
      </c>
      <c r="C13" s="193" t="s">
        <v>67</v>
      </c>
      <c r="D13" s="195" t="s">
        <v>49</v>
      </c>
      <c r="E13" s="192">
        <v>16</v>
      </c>
      <c r="F13" s="193" t="s">
        <v>57</v>
      </c>
      <c r="G13" s="194"/>
      <c r="H13" s="195"/>
      <c r="I13" s="195"/>
      <c r="J13" s="195"/>
      <c r="K13" s="195"/>
      <c r="L13" s="196"/>
      <c r="M13" s="195">
        <v>0</v>
      </c>
      <c r="N13" s="195"/>
      <c r="O13" s="197">
        <v>0.875</v>
      </c>
      <c r="P13" s="198"/>
      <c r="Q13" s="198"/>
      <c r="R13" s="191"/>
      <c r="S13" s="203" t="s">
        <v>85</v>
      </c>
    </row>
    <row r="14" spans="1:19" hidden="1">
      <c r="B14" s="220" t="s">
        <v>66</v>
      </c>
      <c r="C14" s="147" t="s">
        <v>68</v>
      </c>
      <c r="D14" s="149" t="s">
        <v>49</v>
      </c>
      <c r="E14" s="146">
        <v>16</v>
      </c>
      <c r="F14" s="147" t="s">
        <v>55</v>
      </c>
      <c r="G14" s="148"/>
      <c r="H14" s="149"/>
      <c r="I14" s="149"/>
      <c r="J14" s="149"/>
      <c r="K14" s="149"/>
      <c r="L14" s="150"/>
      <c r="M14" s="149">
        <v>69.2</v>
      </c>
      <c r="N14" s="149">
        <f>M14-M13</f>
        <v>69.2</v>
      </c>
      <c r="O14" s="151">
        <v>0.1875</v>
      </c>
      <c r="P14" s="152">
        <f>(O13-O14)*E14</f>
        <v>11</v>
      </c>
      <c r="Q14" s="152">
        <f>N14/P14</f>
        <v>6.290909090909091</v>
      </c>
      <c r="R14" s="145" t="s">
        <v>69</v>
      </c>
      <c r="S14" s="204"/>
    </row>
    <row r="15" spans="1:19" hidden="1">
      <c r="B15" s="220" t="s">
        <v>66</v>
      </c>
      <c r="C15" s="147"/>
      <c r="D15" s="149" t="s">
        <v>49</v>
      </c>
      <c r="E15" s="146">
        <v>16</v>
      </c>
      <c r="F15" s="147" t="s">
        <v>70</v>
      </c>
      <c r="G15" s="148"/>
      <c r="H15" s="149"/>
      <c r="I15" s="149"/>
      <c r="J15" s="149"/>
      <c r="K15" s="149"/>
      <c r="L15" s="150"/>
      <c r="M15" s="149">
        <v>132.30000000000001</v>
      </c>
      <c r="N15" s="149"/>
      <c r="O15" s="151">
        <v>0</v>
      </c>
      <c r="P15" s="152"/>
      <c r="Q15" s="152"/>
      <c r="R15" s="145"/>
      <c r="S15" s="204"/>
    </row>
    <row r="16" spans="1:19" hidden="1">
      <c r="B16" s="220" t="s">
        <v>66</v>
      </c>
      <c r="C16" s="147" t="s">
        <v>6</v>
      </c>
      <c r="D16" s="149" t="s">
        <v>49</v>
      </c>
      <c r="E16" s="146">
        <v>16</v>
      </c>
      <c r="F16" s="147"/>
      <c r="G16" s="148" t="s">
        <v>304</v>
      </c>
      <c r="H16" s="149">
        <v>13.15</v>
      </c>
      <c r="I16" s="149"/>
      <c r="J16" s="149"/>
      <c r="K16" s="149"/>
      <c r="L16" s="150"/>
      <c r="M16" s="149"/>
      <c r="N16" s="149"/>
      <c r="O16" s="151">
        <v>0</v>
      </c>
      <c r="P16" s="152"/>
      <c r="Q16" s="152"/>
      <c r="R16" s="145"/>
      <c r="S16" s="204"/>
    </row>
    <row r="17" spans="2:19" hidden="1">
      <c r="B17" s="220" t="s">
        <v>5</v>
      </c>
      <c r="C17" s="147" t="s">
        <v>7</v>
      </c>
      <c r="D17" s="149" t="s">
        <v>49</v>
      </c>
      <c r="E17" s="146">
        <v>16</v>
      </c>
      <c r="F17" s="147"/>
      <c r="G17" s="148" t="s">
        <v>306</v>
      </c>
      <c r="H17" s="149">
        <v>25.2</v>
      </c>
      <c r="I17" s="149">
        <f>H17-H16</f>
        <v>12.049999999999999</v>
      </c>
      <c r="J17" s="149">
        <f>(O17-O16)*E17</f>
        <v>13</v>
      </c>
      <c r="K17" s="149">
        <f>I17-J17</f>
        <v>-0.95000000000000107</v>
      </c>
      <c r="L17" s="150">
        <f>C17-C16</f>
        <v>0.18819444444444444</v>
      </c>
      <c r="M17" s="149"/>
      <c r="N17" s="149"/>
      <c r="O17" s="151">
        <v>0.8125</v>
      </c>
      <c r="P17" s="152"/>
      <c r="Q17" s="152"/>
      <c r="R17" s="145"/>
      <c r="S17" s="204"/>
    </row>
    <row r="18" spans="2:19" hidden="1">
      <c r="B18" s="220" t="s">
        <v>5</v>
      </c>
      <c r="C18" s="147" t="s">
        <v>71</v>
      </c>
      <c r="D18" s="149" t="s">
        <v>49</v>
      </c>
      <c r="E18" s="146">
        <v>16</v>
      </c>
      <c r="F18" s="147" t="s">
        <v>58</v>
      </c>
      <c r="G18" s="148"/>
      <c r="H18" s="149"/>
      <c r="I18" s="149"/>
      <c r="J18" s="149"/>
      <c r="K18" s="149"/>
      <c r="L18" s="150"/>
      <c r="M18" s="149">
        <v>132.30000000000001</v>
      </c>
      <c r="N18" s="149"/>
      <c r="O18" s="151">
        <v>0.8125</v>
      </c>
      <c r="P18" s="152"/>
      <c r="Q18" s="152"/>
      <c r="R18" s="145"/>
      <c r="S18" s="204"/>
    </row>
    <row r="19" spans="2:19" hidden="1">
      <c r="B19" s="220" t="s">
        <v>5</v>
      </c>
      <c r="C19" s="147" t="s">
        <v>98</v>
      </c>
      <c r="D19" s="149" t="s">
        <v>49</v>
      </c>
      <c r="E19" s="146">
        <v>16</v>
      </c>
      <c r="F19" s="147" t="s">
        <v>59</v>
      </c>
      <c r="G19" s="148"/>
      <c r="H19" s="149"/>
      <c r="I19" s="149"/>
      <c r="J19" s="149"/>
      <c r="K19" s="149"/>
      <c r="L19" s="150"/>
      <c r="M19" s="149">
        <v>196.9</v>
      </c>
      <c r="N19" s="149">
        <f>M19-M18</f>
        <v>64.599999999999994</v>
      </c>
      <c r="O19" s="151">
        <v>0.23</v>
      </c>
      <c r="P19" s="152">
        <f>(O18-O19)*E19</f>
        <v>9.32</v>
      </c>
      <c r="Q19" s="152">
        <f>N19/P19</f>
        <v>6.9313304721030038</v>
      </c>
      <c r="R19" s="145" t="s">
        <v>69</v>
      </c>
      <c r="S19" s="204"/>
    </row>
    <row r="20" spans="2:19" hidden="1">
      <c r="B20" s="220" t="s">
        <v>5</v>
      </c>
      <c r="C20" s="147" t="s">
        <v>98</v>
      </c>
      <c r="D20" s="149" t="s">
        <v>49</v>
      </c>
      <c r="E20" s="146">
        <v>16</v>
      </c>
      <c r="F20" s="147"/>
      <c r="G20" s="148" t="s">
        <v>61</v>
      </c>
      <c r="H20" s="149">
        <v>0</v>
      </c>
      <c r="I20" s="149"/>
      <c r="J20" s="149"/>
      <c r="K20" s="149"/>
      <c r="L20" s="150"/>
      <c r="M20" s="149"/>
      <c r="N20" s="149"/>
      <c r="O20" s="151">
        <v>0.23</v>
      </c>
      <c r="P20" s="152"/>
      <c r="Q20" s="152"/>
      <c r="R20" s="145"/>
      <c r="S20" s="204"/>
    </row>
    <row r="21" spans="2:19" hidden="1">
      <c r="B21" s="221" t="s">
        <v>5</v>
      </c>
      <c r="C21" s="174" t="s">
        <v>99</v>
      </c>
      <c r="D21" s="176" t="s">
        <v>49</v>
      </c>
      <c r="E21" s="173">
        <v>16</v>
      </c>
      <c r="F21" s="174"/>
      <c r="G21" s="175" t="s">
        <v>62</v>
      </c>
      <c r="H21" s="176">
        <v>9</v>
      </c>
      <c r="I21" s="176">
        <f>H21-H20</f>
        <v>9</v>
      </c>
      <c r="J21" s="176">
        <f>(O21-O20)*E21</f>
        <v>9.120000000000001</v>
      </c>
      <c r="K21" s="176">
        <f>I21-J21</f>
        <v>-0.12000000000000099</v>
      </c>
      <c r="L21" s="177">
        <f>C21-C20</f>
        <v>1.9444444444444375E-2</v>
      </c>
      <c r="M21" s="176"/>
      <c r="N21" s="176"/>
      <c r="O21" s="178">
        <v>0.8</v>
      </c>
      <c r="P21" s="179"/>
      <c r="Q21" s="179"/>
      <c r="R21" s="172"/>
      <c r="S21" s="205"/>
    </row>
    <row r="22" spans="2:19" ht="13.15" hidden="1" thickTop="1">
      <c r="B22" s="219" t="s">
        <v>8</v>
      </c>
      <c r="C22" s="193" t="s">
        <v>72</v>
      </c>
      <c r="D22" s="195" t="s">
        <v>48</v>
      </c>
      <c r="E22" s="192">
        <v>33.200000000000003</v>
      </c>
      <c r="F22" s="193"/>
      <c r="G22" s="194" t="s">
        <v>62</v>
      </c>
      <c r="H22" s="195"/>
      <c r="I22" s="195"/>
      <c r="J22" s="195"/>
      <c r="K22" s="195"/>
      <c r="L22" s="196"/>
      <c r="M22" s="195"/>
      <c r="N22" s="195"/>
      <c r="O22" s="197">
        <v>0.8</v>
      </c>
      <c r="P22" s="198"/>
      <c r="Q22" s="198"/>
      <c r="R22" s="191"/>
      <c r="S22" s="203" t="s">
        <v>86</v>
      </c>
    </row>
    <row r="23" spans="2:19" hidden="1">
      <c r="B23" s="220" t="s">
        <v>8</v>
      </c>
      <c r="C23" s="147" t="s">
        <v>73</v>
      </c>
      <c r="D23" s="149" t="s">
        <v>48</v>
      </c>
      <c r="E23" s="146">
        <v>33.200000000000003</v>
      </c>
      <c r="F23" s="147" t="s">
        <v>57</v>
      </c>
      <c r="G23" s="148"/>
      <c r="H23" s="149"/>
      <c r="I23" s="149"/>
      <c r="J23" s="149"/>
      <c r="K23" s="149"/>
      <c r="L23" s="150"/>
      <c r="M23" s="149">
        <v>308.7</v>
      </c>
      <c r="N23" s="149"/>
      <c r="O23" s="151">
        <v>0.8</v>
      </c>
      <c r="P23" s="152"/>
      <c r="Q23" s="152"/>
      <c r="R23" s="145"/>
      <c r="S23" s="204"/>
    </row>
    <row r="24" spans="2:19" hidden="1">
      <c r="B24" s="220" t="s">
        <v>8</v>
      </c>
      <c r="C24" s="147" t="s">
        <v>74</v>
      </c>
      <c r="D24" s="149" t="s">
        <v>48</v>
      </c>
      <c r="E24" s="146">
        <v>33.200000000000003</v>
      </c>
      <c r="F24" s="147" t="s">
        <v>55</v>
      </c>
      <c r="G24" s="148"/>
      <c r="H24" s="149"/>
      <c r="I24" s="149"/>
      <c r="J24" s="149"/>
      <c r="K24" s="149"/>
      <c r="L24" s="150"/>
      <c r="M24" s="149">
        <v>385.6</v>
      </c>
      <c r="N24" s="149">
        <f>M24-M23</f>
        <v>76.900000000000034</v>
      </c>
      <c r="O24" s="151">
        <v>0.46</v>
      </c>
      <c r="P24" s="152">
        <f>(O23-O24)*E24</f>
        <v>11.288000000000002</v>
      </c>
      <c r="Q24" s="152">
        <f>N24/P24</f>
        <v>6.8125442948263659</v>
      </c>
      <c r="R24" s="145" t="s">
        <v>69</v>
      </c>
      <c r="S24" s="204"/>
    </row>
    <row r="25" spans="2:19" hidden="1">
      <c r="B25" s="220" t="s">
        <v>8</v>
      </c>
      <c r="C25" s="147" t="s">
        <v>9</v>
      </c>
      <c r="D25" s="149" t="s">
        <v>48</v>
      </c>
      <c r="E25" s="146">
        <v>33.200000000000003</v>
      </c>
      <c r="F25" s="147"/>
      <c r="G25" s="148" t="s">
        <v>304</v>
      </c>
      <c r="H25" s="149">
        <v>25.2</v>
      </c>
      <c r="I25" s="149"/>
      <c r="J25" s="149"/>
      <c r="K25" s="149"/>
      <c r="L25" s="150"/>
      <c r="M25" s="149"/>
      <c r="N25" s="149"/>
      <c r="O25" s="151">
        <v>0.46</v>
      </c>
      <c r="P25" s="152"/>
      <c r="Q25" s="152"/>
      <c r="R25" s="145"/>
      <c r="S25" s="204"/>
    </row>
    <row r="26" spans="2:19" hidden="1">
      <c r="B26" s="220" t="s">
        <v>8</v>
      </c>
      <c r="C26" s="147" t="s">
        <v>10</v>
      </c>
      <c r="D26" s="149" t="s">
        <v>48</v>
      </c>
      <c r="E26" s="146">
        <v>33.200000000000003</v>
      </c>
      <c r="F26" s="147"/>
      <c r="G26" s="148" t="s">
        <v>306</v>
      </c>
      <c r="H26" s="149">
        <v>40.9</v>
      </c>
      <c r="I26" s="149">
        <f>H26-H25</f>
        <v>15.7</v>
      </c>
      <c r="J26" s="149">
        <f>(O26-O25)*E26</f>
        <v>14.940000000000001</v>
      </c>
      <c r="K26" s="149">
        <f>I26-J26</f>
        <v>0.75999999999999801</v>
      </c>
      <c r="L26" s="150">
        <f>C26-C25</f>
        <v>0.23819444444444438</v>
      </c>
      <c r="M26" s="149"/>
      <c r="N26" s="149"/>
      <c r="O26" s="151">
        <v>0.91</v>
      </c>
      <c r="P26" s="152"/>
      <c r="Q26" s="152"/>
      <c r="R26" s="145"/>
      <c r="S26" s="204"/>
    </row>
    <row r="27" spans="2:19" hidden="1">
      <c r="B27" s="220" t="s">
        <v>8</v>
      </c>
      <c r="C27" s="147" t="s">
        <v>87</v>
      </c>
      <c r="D27" s="149" t="s">
        <v>48</v>
      </c>
      <c r="E27" s="146">
        <v>33.200000000000003</v>
      </c>
      <c r="F27" s="147" t="s">
        <v>58</v>
      </c>
      <c r="G27" s="148"/>
      <c r="H27" s="149"/>
      <c r="I27" s="149"/>
      <c r="J27" s="149"/>
      <c r="K27" s="149"/>
      <c r="L27" s="150"/>
      <c r="M27" s="149">
        <v>386.5</v>
      </c>
      <c r="N27" s="149"/>
      <c r="O27" s="151">
        <v>0.91</v>
      </c>
      <c r="P27" s="152"/>
      <c r="Q27" s="152"/>
      <c r="R27" s="145"/>
      <c r="S27" s="204"/>
    </row>
    <row r="28" spans="2:19" hidden="1">
      <c r="B28" s="220" t="s">
        <v>8</v>
      </c>
      <c r="C28" s="147" t="s">
        <v>88</v>
      </c>
      <c r="D28" s="149" t="s">
        <v>48</v>
      </c>
      <c r="E28" s="146">
        <v>33.200000000000003</v>
      </c>
      <c r="F28" s="147" t="s">
        <v>59</v>
      </c>
      <c r="G28" s="148"/>
      <c r="H28" s="149"/>
      <c r="I28" s="149"/>
      <c r="J28" s="149"/>
      <c r="K28" s="149"/>
      <c r="L28" s="150"/>
      <c r="M28" s="149">
        <v>465.5</v>
      </c>
      <c r="N28" s="149">
        <f>M28-M27</f>
        <v>79</v>
      </c>
      <c r="O28" s="151">
        <v>0.56000000000000005</v>
      </c>
      <c r="P28" s="152">
        <f>(O27-O28)*E28</f>
        <v>11.620000000000001</v>
      </c>
      <c r="Q28" s="152">
        <f>N28/P28</f>
        <v>6.798623063683304</v>
      </c>
      <c r="R28" s="145" t="s">
        <v>69</v>
      </c>
      <c r="S28" s="204"/>
    </row>
    <row r="29" spans="2:19" hidden="1">
      <c r="B29" s="220" t="s">
        <v>8</v>
      </c>
      <c r="C29" s="147" t="s">
        <v>89</v>
      </c>
      <c r="D29" s="149" t="s">
        <v>48</v>
      </c>
      <c r="E29" s="146">
        <v>33.200000000000003</v>
      </c>
      <c r="F29" s="147"/>
      <c r="G29" s="148" t="s">
        <v>61</v>
      </c>
      <c r="H29" s="149">
        <v>0</v>
      </c>
      <c r="I29" s="149"/>
      <c r="J29" s="149"/>
      <c r="K29" s="149"/>
      <c r="L29" s="150"/>
      <c r="M29" s="149"/>
      <c r="N29" s="149"/>
      <c r="O29" s="151">
        <v>0.56000000000000005</v>
      </c>
      <c r="P29" s="152"/>
      <c r="Q29" s="152"/>
      <c r="R29" s="145"/>
      <c r="S29" s="204"/>
    </row>
    <row r="30" spans="2:19" hidden="1">
      <c r="B30" s="221" t="s">
        <v>8</v>
      </c>
      <c r="C30" s="174" t="s">
        <v>90</v>
      </c>
      <c r="D30" s="176" t="s">
        <v>48</v>
      </c>
      <c r="E30" s="173">
        <v>33.200000000000003</v>
      </c>
      <c r="F30" s="174"/>
      <c r="G30" s="175" t="s">
        <v>62</v>
      </c>
      <c r="H30" s="176">
        <v>7.6</v>
      </c>
      <c r="I30" s="176">
        <f>H30-H29</f>
        <v>7.6</v>
      </c>
      <c r="J30" s="176">
        <f>(O30-O29)*E30</f>
        <v>7.968</v>
      </c>
      <c r="K30" s="176">
        <f>I30-J30</f>
        <v>-0.36800000000000033</v>
      </c>
      <c r="L30" s="177">
        <f>C30-C29</f>
        <v>8.3333333333333037E-3</v>
      </c>
      <c r="M30" s="176"/>
      <c r="N30" s="176"/>
      <c r="O30" s="178">
        <v>0.8</v>
      </c>
      <c r="P30" s="179"/>
      <c r="Q30" s="179"/>
      <c r="R30" s="172"/>
      <c r="S30" s="205"/>
    </row>
    <row r="31" spans="2:19" ht="13.15" hidden="1" thickTop="1">
      <c r="B31" s="219" t="s">
        <v>94</v>
      </c>
      <c r="C31" s="193" t="s">
        <v>92</v>
      </c>
      <c r="D31" s="195" t="s">
        <v>48</v>
      </c>
      <c r="E31" s="192">
        <v>33.200000000000003</v>
      </c>
      <c r="F31" s="193" t="s">
        <v>57</v>
      </c>
      <c r="G31" s="194"/>
      <c r="H31" s="195"/>
      <c r="I31" s="195"/>
      <c r="J31" s="195"/>
      <c r="K31" s="195"/>
      <c r="L31" s="196"/>
      <c r="M31" s="195">
        <v>469.3</v>
      </c>
      <c r="N31" s="195"/>
      <c r="O31" s="197">
        <v>0.77</v>
      </c>
      <c r="P31" s="198"/>
      <c r="Q31" s="198"/>
      <c r="R31" s="191"/>
      <c r="S31" s="203" t="s">
        <v>108</v>
      </c>
    </row>
    <row r="32" spans="2:19" hidden="1">
      <c r="B32" s="220" t="s">
        <v>94</v>
      </c>
      <c r="C32" s="147" t="s">
        <v>95</v>
      </c>
      <c r="D32" s="149" t="s">
        <v>48</v>
      </c>
      <c r="E32" s="146">
        <v>33.200000000000003</v>
      </c>
      <c r="F32" s="147" t="s">
        <v>55</v>
      </c>
      <c r="G32" s="148"/>
      <c r="H32" s="149"/>
      <c r="I32" s="149"/>
      <c r="J32" s="149"/>
      <c r="K32" s="149"/>
      <c r="L32" s="150"/>
      <c r="M32" s="149">
        <v>536.4</v>
      </c>
      <c r="N32" s="149">
        <f>M32-M31</f>
        <v>67.099999999999966</v>
      </c>
      <c r="O32" s="151">
        <v>0.53500000000000003</v>
      </c>
      <c r="P32" s="152">
        <f>(O31-O32)*E32</f>
        <v>7.8020000000000005</v>
      </c>
      <c r="Q32" s="152">
        <f>N32/P32</f>
        <v>8.6003588823378578</v>
      </c>
      <c r="R32" s="145" t="s">
        <v>69</v>
      </c>
      <c r="S32" s="204"/>
    </row>
    <row r="33" spans="2:19" hidden="1">
      <c r="B33" s="220" t="s">
        <v>94</v>
      </c>
      <c r="C33" s="147" t="s">
        <v>12</v>
      </c>
      <c r="D33" s="149" t="s">
        <v>48</v>
      </c>
      <c r="E33" s="146">
        <v>33.200000000000003</v>
      </c>
      <c r="F33" s="147"/>
      <c r="G33" s="148" t="s">
        <v>304</v>
      </c>
      <c r="H33" s="149">
        <v>41.1</v>
      </c>
      <c r="I33" s="149"/>
      <c r="J33" s="149"/>
      <c r="K33" s="149"/>
      <c r="L33" s="150"/>
      <c r="M33" s="149"/>
      <c r="N33" s="149"/>
      <c r="O33" s="151">
        <v>0.53</v>
      </c>
      <c r="P33" s="152"/>
      <c r="Q33" s="152"/>
      <c r="R33" s="145"/>
      <c r="S33" s="204"/>
    </row>
    <row r="34" spans="2:19" hidden="1">
      <c r="B34" s="220" t="s">
        <v>11</v>
      </c>
      <c r="C34" s="147" t="s">
        <v>13</v>
      </c>
      <c r="D34" s="149" t="s">
        <v>48</v>
      </c>
      <c r="E34" s="146">
        <v>33.200000000000003</v>
      </c>
      <c r="F34" s="147"/>
      <c r="G34" s="148" t="s">
        <v>306</v>
      </c>
      <c r="H34" s="149">
        <v>52.4</v>
      </c>
      <c r="I34" s="149">
        <f>H34-H33</f>
        <v>11.299999999999997</v>
      </c>
      <c r="J34" s="149">
        <f>(O34-O33)*E34</f>
        <v>10.956</v>
      </c>
      <c r="K34" s="149">
        <f>I34-J34</f>
        <v>0.34399999999999764</v>
      </c>
      <c r="L34" s="150">
        <f>C34-C33</f>
        <v>0.17291666666666672</v>
      </c>
      <c r="M34" s="149"/>
      <c r="N34" s="149"/>
      <c r="O34" s="151">
        <v>0.86</v>
      </c>
      <c r="P34" s="152"/>
      <c r="Q34" s="152"/>
      <c r="R34" s="145"/>
      <c r="S34" s="204"/>
    </row>
    <row r="35" spans="2:19" hidden="1">
      <c r="B35" s="220" t="s">
        <v>11</v>
      </c>
      <c r="C35" s="147" t="s">
        <v>109</v>
      </c>
      <c r="D35" s="149" t="s">
        <v>48</v>
      </c>
      <c r="E35" s="146">
        <v>33.200000000000003</v>
      </c>
      <c r="F35" s="147" t="s">
        <v>58</v>
      </c>
      <c r="G35" s="148"/>
      <c r="H35" s="149"/>
      <c r="I35" s="149"/>
      <c r="J35" s="149"/>
      <c r="K35" s="149"/>
      <c r="L35" s="150"/>
      <c r="M35" s="149">
        <v>536.70000000000005</v>
      </c>
      <c r="N35" s="149"/>
      <c r="O35" s="151">
        <v>0.86</v>
      </c>
      <c r="P35" s="152"/>
      <c r="Q35" s="152"/>
      <c r="R35" s="145"/>
      <c r="S35" s="204"/>
    </row>
    <row r="36" spans="2:19" hidden="1">
      <c r="B36" s="221" t="s">
        <v>94</v>
      </c>
      <c r="C36" s="174" t="s">
        <v>110</v>
      </c>
      <c r="D36" s="176" t="s">
        <v>48</v>
      </c>
      <c r="E36" s="173">
        <v>33.200000000000003</v>
      </c>
      <c r="F36" s="174" t="s">
        <v>59</v>
      </c>
      <c r="G36" s="175"/>
      <c r="H36" s="176"/>
      <c r="I36" s="176"/>
      <c r="J36" s="176"/>
      <c r="K36" s="176"/>
      <c r="L36" s="177"/>
      <c r="M36" s="176">
        <v>605.5</v>
      </c>
      <c r="N36" s="176">
        <f>M36-M35</f>
        <v>68.799999999999955</v>
      </c>
      <c r="O36" s="178">
        <v>0.59</v>
      </c>
      <c r="P36" s="179">
        <f>(O35-O36)*E36</f>
        <v>8.9640000000000022</v>
      </c>
      <c r="Q36" s="179">
        <f>N36/P36</f>
        <v>7.6751450245426076</v>
      </c>
      <c r="R36" s="172" t="s">
        <v>69</v>
      </c>
      <c r="S36" s="205"/>
    </row>
    <row r="37" spans="2:19" ht="13.15" hidden="1" thickTop="1">
      <c r="B37" s="219" t="s">
        <v>94</v>
      </c>
      <c r="C37" s="193" t="s">
        <v>112</v>
      </c>
      <c r="D37" s="195" t="s">
        <v>48</v>
      </c>
      <c r="E37" s="192">
        <v>33.200000000000003</v>
      </c>
      <c r="F37" s="193"/>
      <c r="G37" s="194" t="s">
        <v>210</v>
      </c>
      <c r="H37" s="195"/>
      <c r="I37" s="195"/>
      <c r="J37" s="195"/>
      <c r="K37" s="195"/>
      <c r="L37" s="196"/>
      <c r="M37" s="195"/>
      <c r="N37" s="195"/>
      <c r="O37" s="197">
        <v>0.8</v>
      </c>
      <c r="P37" s="198"/>
      <c r="Q37" s="198"/>
      <c r="R37" s="191"/>
      <c r="S37" s="203" t="s">
        <v>389</v>
      </c>
    </row>
    <row r="38" spans="2:19" hidden="1">
      <c r="B38" s="220" t="s">
        <v>94</v>
      </c>
      <c r="C38" s="147" t="s">
        <v>113</v>
      </c>
      <c r="D38" s="149" t="s">
        <v>48</v>
      </c>
      <c r="E38" s="146">
        <v>33.200000000000003</v>
      </c>
      <c r="F38" s="147"/>
      <c r="G38" s="148" t="s">
        <v>215</v>
      </c>
      <c r="H38" s="153" t="s">
        <v>146</v>
      </c>
      <c r="I38" s="149"/>
      <c r="J38" s="149"/>
      <c r="K38" s="149"/>
      <c r="L38" s="150"/>
      <c r="M38" s="149"/>
      <c r="N38" s="149"/>
      <c r="O38" s="151">
        <v>0.99</v>
      </c>
      <c r="P38" s="152"/>
      <c r="Q38" s="152"/>
      <c r="R38" s="154" t="s">
        <v>240</v>
      </c>
      <c r="S38" s="206"/>
    </row>
    <row r="39" spans="2:19" hidden="1">
      <c r="B39" s="220" t="s">
        <v>94</v>
      </c>
      <c r="C39" s="147" t="s">
        <v>134</v>
      </c>
      <c r="D39" s="149" t="s">
        <v>48</v>
      </c>
      <c r="E39" s="146">
        <v>33.200000000000003</v>
      </c>
      <c r="F39" s="147" t="s">
        <v>57</v>
      </c>
      <c r="G39" s="148"/>
      <c r="H39" s="149"/>
      <c r="I39" s="149"/>
      <c r="J39" s="149"/>
      <c r="K39" s="149"/>
      <c r="L39" s="150"/>
      <c r="M39" s="149">
        <v>613.5</v>
      </c>
      <c r="N39" s="149"/>
      <c r="O39" s="151">
        <v>0.99</v>
      </c>
      <c r="P39" s="152"/>
      <c r="Q39" s="152"/>
      <c r="R39" s="145"/>
      <c r="S39" s="204"/>
    </row>
    <row r="40" spans="2:19" hidden="1">
      <c r="B40" s="220" t="s">
        <v>221</v>
      </c>
      <c r="C40" s="147" t="s">
        <v>222</v>
      </c>
      <c r="D40" s="149" t="s">
        <v>48</v>
      </c>
      <c r="E40" s="146">
        <v>33.200000000000003</v>
      </c>
      <c r="F40" s="147" t="s">
        <v>217</v>
      </c>
      <c r="G40" s="148" t="s">
        <v>216</v>
      </c>
      <c r="H40" s="149"/>
      <c r="I40" s="149"/>
      <c r="J40" s="149"/>
      <c r="K40" s="149"/>
      <c r="L40" s="150"/>
      <c r="M40" s="149">
        <v>783.5</v>
      </c>
      <c r="N40" s="149">
        <f>M40-M39</f>
        <v>170</v>
      </c>
      <c r="O40" s="151">
        <v>0.125</v>
      </c>
      <c r="P40" s="152">
        <f>(O39-O40)*E40</f>
        <v>28.718000000000004</v>
      </c>
      <c r="Q40" s="152">
        <f>N40/P40</f>
        <v>5.9196322863709163</v>
      </c>
      <c r="R40" s="145" t="s">
        <v>218</v>
      </c>
      <c r="S40" s="204"/>
    </row>
    <row r="41" spans="2:19" hidden="1">
      <c r="B41" s="220" t="s">
        <v>221</v>
      </c>
      <c r="C41" s="147" t="s">
        <v>223</v>
      </c>
      <c r="D41" s="149" t="s">
        <v>48</v>
      </c>
      <c r="E41" s="146">
        <v>33.200000000000003</v>
      </c>
      <c r="F41" s="147" t="s">
        <v>167</v>
      </c>
      <c r="G41" s="148" t="s">
        <v>219</v>
      </c>
      <c r="H41" s="153" t="s">
        <v>146</v>
      </c>
      <c r="I41" s="149"/>
      <c r="J41" s="149"/>
      <c r="K41" s="149"/>
      <c r="L41" s="150"/>
      <c r="M41" s="149">
        <v>892.7</v>
      </c>
      <c r="N41" s="149">
        <f>M41-M40</f>
        <v>109.20000000000005</v>
      </c>
      <c r="O41" s="151">
        <v>5.5E-2</v>
      </c>
      <c r="P41" s="152"/>
      <c r="Q41" s="152"/>
      <c r="R41" s="145" t="s">
        <v>424</v>
      </c>
      <c r="S41" s="204"/>
    </row>
    <row r="42" spans="2:19" hidden="1">
      <c r="B42" s="221" t="s">
        <v>221</v>
      </c>
      <c r="C42" s="174" t="s">
        <v>288</v>
      </c>
      <c r="D42" s="176" t="s">
        <v>48</v>
      </c>
      <c r="E42" s="173"/>
      <c r="F42" s="174"/>
      <c r="G42" s="175" t="s">
        <v>235</v>
      </c>
      <c r="H42" s="180"/>
      <c r="I42" s="176"/>
      <c r="J42" s="176"/>
      <c r="K42" s="176"/>
      <c r="L42" s="177"/>
      <c r="M42" s="176"/>
      <c r="N42" s="176"/>
      <c r="O42" s="178"/>
      <c r="P42" s="179"/>
      <c r="Q42" s="179"/>
      <c r="R42" s="172" t="s">
        <v>289</v>
      </c>
      <c r="S42" s="205"/>
    </row>
    <row r="43" spans="2:19" ht="13.15" hidden="1" thickTop="1">
      <c r="B43" s="219" t="s">
        <v>221</v>
      </c>
      <c r="C43" s="193" t="s">
        <v>239</v>
      </c>
      <c r="D43" s="195" t="s">
        <v>48</v>
      </c>
      <c r="E43" s="192">
        <v>33.200000000000003</v>
      </c>
      <c r="F43" s="193"/>
      <c r="G43" s="194" t="s">
        <v>236</v>
      </c>
      <c r="H43" s="195"/>
      <c r="I43" s="195"/>
      <c r="J43" s="195"/>
      <c r="K43" s="195"/>
      <c r="L43" s="196"/>
      <c r="M43" s="195"/>
      <c r="N43" s="195"/>
      <c r="O43" s="197">
        <v>0.74</v>
      </c>
      <c r="P43" s="198"/>
      <c r="Q43" s="198"/>
      <c r="R43" s="191"/>
      <c r="S43" s="203" t="s">
        <v>390</v>
      </c>
    </row>
    <row r="44" spans="2:19" hidden="1">
      <c r="B44" s="220" t="s">
        <v>221</v>
      </c>
      <c r="C44" s="147" t="s">
        <v>255</v>
      </c>
      <c r="D44" s="149" t="s">
        <v>48</v>
      </c>
      <c r="E44" s="146">
        <v>33.200000000000003</v>
      </c>
      <c r="F44" s="147"/>
      <c r="G44" s="148" t="s">
        <v>237</v>
      </c>
      <c r="H44" s="155" t="s">
        <v>146</v>
      </c>
      <c r="I44" s="149"/>
      <c r="J44" s="149"/>
      <c r="K44" s="149"/>
      <c r="L44" s="150"/>
      <c r="M44" s="149"/>
      <c r="N44" s="149"/>
      <c r="O44" s="151">
        <v>0.99</v>
      </c>
      <c r="P44" s="152"/>
      <c r="Q44" s="152"/>
      <c r="R44" s="154" t="s">
        <v>241</v>
      </c>
      <c r="S44" s="206"/>
    </row>
    <row r="45" spans="2:19" hidden="1">
      <c r="B45" s="220" t="s">
        <v>221</v>
      </c>
      <c r="C45" s="147" t="s">
        <v>254</v>
      </c>
      <c r="D45" s="149" t="s">
        <v>48</v>
      </c>
      <c r="E45" s="146">
        <v>33.200000000000003</v>
      </c>
      <c r="F45" s="147" t="s">
        <v>166</v>
      </c>
      <c r="G45" s="148"/>
      <c r="H45" s="149"/>
      <c r="I45" s="149"/>
      <c r="J45" s="149"/>
      <c r="K45" s="149"/>
      <c r="L45" s="150"/>
      <c r="M45" s="149">
        <v>901.5</v>
      </c>
      <c r="N45" s="149"/>
      <c r="O45" s="151">
        <v>0.99</v>
      </c>
      <c r="P45" s="152"/>
      <c r="Q45" s="152"/>
      <c r="R45" s="145"/>
      <c r="S45" s="204"/>
    </row>
    <row r="46" spans="2:19" hidden="1">
      <c r="B46" s="220" t="s">
        <v>221</v>
      </c>
      <c r="C46" s="147" t="s">
        <v>256</v>
      </c>
      <c r="D46" s="149" t="s">
        <v>48</v>
      </c>
      <c r="E46" s="146">
        <v>33.200000000000003</v>
      </c>
      <c r="F46" s="147" t="s">
        <v>242</v>
      </c>
      <c r="G46" s="148" t="s">
        <v>243</v>
      </c>
      <c r="H46" s="149"/>
      <c r="I46" s="149"/>
      <c r="J46" s="149"/>
      <c r="K46" s="149"/>
      <c r="L46" s="150"/>
      <c r="M46" s="149">
        <v>1132.4000000000001</v>
      </c>
      <c r="N46" s="149">
        <f>M46-M45</f>
        <v>230.90000000000009</v>
      </c>
      <c r="O46" s="151">
        <v>0.06</v>
      </c>
      <c r="P46" s="152">
        <f>(O45-O46)*E46</f>
        <v>30.876000000000001</v>
      </c>
      <c r="Q46" s="152">
        <f>N46/P46</f>
        <v>7.4783002979660607</v>
      </c>
      <c r="R46" s="145" t="s">
        <v>244</v>
      </c>
      <c r="S46" s="204"/>
    </row>
    <row r="47" spans="2:19" hidden="1">
      <c r="B47" s="220" t="s">
        <v>221</v>
      </c>
      <c r="C47" s="147" t="s">
        <v>257</v>
      </c>
      <c r="D47" s="149" t="s">
        <v>48</v>
      </c>
      <c r="E47" s="146">
        <v>33.200000000000003</v>
      </c>
      <c r="F47" s="147" t="s">
        <v>245</v>
      </c>
      <c r="G47" s="148" t="s">
        <v>219</v>
      </c>
      <c r="H47" s="149"/>
      <c r="I47" s="149"/>
      <c r="J47" s="149"/>
      <c r="K47" s="149"/>
      <c r="L47" s="150"/>
      <c r="M47" s="149">
        <v>1147.8</v>
      </c>
      <c r="N47" s="149">
        <f>M47-M46</f>
        <v>15.399999999999864</v>
      </c>
      <c r="O47" s="151">
        <v>0.04</v>
      </c>
      <c r="P47" s="152"/>
      <c r="Q47" s="152"/>
      <c r="R47" s="145" t="s">
        <v>251</v>
      </c>
      <c r="S47" s="204"/>
    </row>
    <row r="48" spans="2:19" hidden="1">
      <c r="B48" s="220" t="s">
        <v>221</v>
      </c>
      <c r="C48" s="147" t="s">
        <v>257</v>
      </c>
      <c r="D48" s="149" t="s">
        <v>48</v>
      </c>
      <c r="E48" s="146">
        <v>33.200000000000003</v>
      </c>
      <c r="F48" s="147"/>
      <c r="G48" s="148" t="s">
        <v>246</v>
      </c>
      <c r="H48" s="149"/>
      <c r="I48" s="149"/>
      <c r="J48" s="149"/>
      <c r="K48" s="149"/>
      <c r="L48" s="150"/>
      <c r="M48" s="149"/>
      <c r="N48" s="149"/>
      <c r="O48" s="151">
        <v>0.04</v>
      </c>
      <c r="P48" s="152"/>
      <c r="Q48" s="152"/>
      <c r="R48" s="145"/>
      <c r="S48" s="204"/>
    </row>
    <row r="49" spans="2:19" hidden="1">
      <c r="B49" s="220" t="s">
        <v>221</v>
      </c>
      <c r="C49" s="147" t="s">
        <v>258</v>
      </c>
      <c r="D49" s="149" t="s">
        <v>48</v>
      </c>
      <c r="E49" s="146">
        <v>33.200000000000003</v>
      </c>
      <c r="F49" s="147"/>
      <c r="G49" s="148" t="s">
        <v>247</v>
      </c>
      <c r="H49" s="149" t="s">
        <v>146</v>
      </c>
      <c r="I49" s="149"/>
      <c r="J49" s="149"/>
      <c r="K49" s="149"/>
      <c r="L49" s="150"/>
      <c r="M49" s="149"/>
      <c r="N49" s="149"/>
      <c r="O49" s="151">
        <v>0.505</v>
      </c>
      <c r="P49" s="152"/>
      <c r="Q49" s="152"/>
      <c r="R49" s="145"/>
      <c r="S49" s="204"/>
    </row>
    <row r="50" spans="2:19" hidden="1">
      <c r="B50" s="220" t="s">
        <v>221</v>
      </c>
      <c r="C50" s="147" t="s">
        <v>259</v>
      </c>
      <c r="D50" s="149" t="s">
        <v>48</v>
      </c>
      <c r="E50" s="146">
        <v>33.200000000000003</v>
      </c>
      <c r="F50" s="147" t="s">
        <v>248</v>
      </c>
      <c r="G50" s="148"/>
      <c r="H50" s="149"/>
      <c r="I50" s="149"/>
      <c r="J50" s="149"/>
      <c r="K50" s="149"/>
      <c r="L50" s="150"/>
      <c r="M50" s="149">
        <v>1147.8</v>
      </c>
      <c r="N50" s="149"/>
      <c r="O50" s="151">
        <v>0.505</v>
      </c>
      <c r="P50" s="152"/>
      <c r="Q50" s="152"/>
      <c r="R50" s="145"/>
      <c r="S50" s="204"/>
    </row>
    <row r="51" spans="2:19" hidden="1">
      <c r="B51" s="220" t="s">
        <v>260</v>
      </c>
      <c r="C51" s="147" t="s">
        <v>273</v>
      </c>
      <c r="D51" s="149" t="s">
        <v>48</v>
      </c>
      <c r="E51" s="146">
        <v>33.200000000000003</v>
      </c>
      <c r="F51" s="147" t="s">
        <v>249</v>
      </c>
      <c r="G51" s="148" t="s">
        <v>216</v>
      </c>
      <c r="H51" s="149"/>
      <c r="I51" s="149"/>
      <c r="J51" s="149"/>
      <c r="K51" s="149"/>
      <c r="L51" s="150"/>
      <c r="M51" s="149">
        <v>1224.5</v>
      </c>
      <c r="N51" s="149">
        <f>M51-M50</f>
        <v>76.700000000000045</v>
      </c>
      <c r="O51" s="151">
        <v>0.03</v>
      </c>
      <c r="P51" s="152">
        <f>(O50-O51)*E51</f>
        <v>15.770000000000001</v>
      </c>
      <c r="Q51" s="156">
        <f>N51/P51</f>
        <v>4.8636651870640479</v>
      </c>
      <c r="R51" s="145" t="s">
        <v>252</v>
      </c>
      <c r="S51" s="204"/>
    </row>
    <row r="52" spans="2:19" hidden="1">
      <c r="B52" s="221" t="s">
        <v>260</v>
      </c>
      <c r="C52" s="174" t="s">
        <v>274</v>
      </c>
      <c r="D52" s="176" t="s">
        <v>48</v>
      </c>
      <c r="E52" s="173">
        <v>33.200000000000003</v>
      </c>
      <c r="F52" s="174" t="s">
        <v>250</v>
      </c>
      <c r="G52" s="175" t="s">
        <v>219</v>
      </c>
      <c r="H52" s="176"/>
      <c r="I52" s="176"/>
      <c r="J52" s="176"/>
      <c r="K52" s="176"/>
      <c r="L52" s="177"/>
      <c r="M52" s="176">
        <v>1226.4000000000001</v>
      </c>
      <c r="N52" s="176">
        <f>M52-M51</f>
        <v>1.9000000000000909</v>
      </c>
      <c r="O52" s="178">
        <v>3.5000000000000003E-2</v>
      </c>
      <c r="P52" s="179"/>
      <c r="Q52" s="179"/>
      <c r="R52" s="172" t="s">
        <v>253</v>
      </c>
      <c r="S52" s="205"/>
    </row>
    <row r="53" spans="2:19" ht="13.15" hidden="1" thickTop="1">
      <c r="B53" s="219" t="s">
        <v>260</v>
      </c>
      <c r="C53" s="193"/>
      <c r="D53" s="195" t="s">
        <v>48</v>
      </c>
      <c r="E53" s="192">
        <v>33.200000000000003</v>
      </c>
      <c r="F53" s="193" t="s">
        <v>263</v>
      </c>
      <c r="G53" s="194" t="s">
        <v>216</v>
      </c>
      <c r="H53" s="195"/>
      <c r="I53" s="195"/>
      <c r="J53" s="195"/>
      <c r="K53" s="195"/>
      <c r="L53" s="196"/>
      <c r="M53" s="195">
        <v>1226.4000000000001</v>
      </c>
      <c r="N53" s="195"/>
      <c r="O53" s="197"/>
      <c r="P53" s="198"/>
      <c r="Q53" s="198"/>
      <c r="R53" s="191"/>
      <c r="S53" s="203" t="s">
        <v>398</v>
      </c>
    </row>
    <row r="54" spans="2:19" hidden="1">
      <c r="B54" s="220" t="s">
        <v>260</v>
      </c>
      <c r="C54" s="147"/>
      <c r="D54" s="149" t="s">
        <v>48</v>
      </c>
      <c r="E54" s="146">
        <v>33.200000000000003</v>
      </c>
      <c r="F54" s="147" t="s">
        <v>263</v>
      </c>
      <c r="G54" s="148" t="s">
        <v>264</v>
      </c>
      <c r="H54" s="149"/>
      <c r="I54" s="149"/>
      <c r="J54" s="149"/>
      <c r="K54" s="149"/>
      <c r="L54" s="150"/>
      <c r="M54" s="149">
        <v>1227.2</v>
      </c>
      <c r="N54" s="149">
        <f>M54-M53</f>
        <v>0.79999999999995453</v>
      </c>
      <c r="O54" s="151">
        <v>0.04</v>
      </c>
      <c r="P54" s="152"/>
      <c r="Q54" s="152"/>
      <c r="R54" s="145" t="s">
        <v>265</v>
      </c>
      <c r="S54" s="204"/>
    </row>
    <row r="55" spans="2:19" hidden="1">
      <c r="B55" s="220" t="s">
        <v>260</v>
      </c>
      <c r="C55" s="147" t="s">
        <v>275</v>
      </c>
      <c r="D55" s="149" t="s">
        <v>48</v>
      </c>
      <c r="E55" s="146">
        <v>33.200000000000003</v>
      </c>
      <c r="F55" s="147"/>
      <c r="G55" s="148" t="s">
        <v>266</v>
      </c>
      <c r="H55" s="149"/>
      <c r="I55" s="149"/>
      <c r="J55" s="149"/>
      <c r="K55" s="149"/>
      <c r="L55" s="150"/>
      <c r="M55" s="149"/>
      <c r="N55" s="149"/>
      <c r="O55" s="151">
        <v>0.04</v>
      </c>
      <c r="P55" s="152"/>
      <c r="Q55" s="152"/>
      <c r="R55" s="145"/>
      <c r="S55" s="204"/>
    </row>
    <row r="56" spans="2:19" hidden="1">
      <c r="B56" s="220" t="s">
        <v>260</v>
      </c>
      <c r="C56" s="147" t="s">
        <v>277</v>
      </c>
      <c r="D56" s="149" t="s">
        <v>48</v>
      </c>
      <c r="E56" s="146">
        <v>33.200000000000003</v>
      </c>
      <c r="F56" s="147"/>
      <c r="G56" s="148" t="s">
        <v>267</v>
      </c>
      <c r="H56" s="149" t="s">
        <v>146</v>
      </c>
      <c r="I56" s="149"/>
      <c r="J56" s="149"/>
      <c r="K56" s="149"/>
      <c r="L56" s="150"/>
      <c r="M56" s="149"/>
      <c r="N56" s="149"/>
      <c r="O56" s="157">
        <v>0.16</v>
      </c>
      <c r="P56" s="152"/>
      <c r="Q56" s="152"/>
      <c r="R56" s="158" t="s">
        <v>268</v>
      </c>
      <c r="S56" s="204"/>
    </row>
    <row r="57" spans="2:19" hidden="1">
      <c r="B57" s="220" t="s">
        <v>260</v>
      </c>
      <c r="C57" s="147" t="s">
        <v>276</v>
      </c>
      <c r="D57" s="149" t="s">
        <v>48</v>
      </c>
      <c r="E57" s="146">
        <v>33.200000000000003</v>
      </c>
      <c r="F57" s="147"/>
      <c r="G57" s="148" t="s">
        <v>269</v>
      </c>
      <c r="H57" s="149"/>
      <c r="I57" s="149"/>
      <c r="J57" s="149"/>
      <c r="K57" s="149"/>
      <c r="L57" s="150"/>
      <c r="M57" s="149">
        <v>1232.3</v>
      </c>
      <c r="N57" s="149"/>
      <c r="O57" s="151">
        <v>0.14000000000000001</v>
      </c>
      <c r="P57" s="152"/>
      <c r="Q57" s="152"/>
      <c r="R57" s="145" t="s">
        <v>270</v>
      </c>
      <c r="S57" s="204"/>
    </row>
    <row r="58" spans="2:19" hidden="1">
      <c r="B58" s="220" t="s">
        <v>260</v>
      </c>
      <c r="C58" s="147" t="s">
        <v>279</v>
      </c>
      <c r="D58" s="149" t="s">
        <v>48</v>
      </c>
      <c r="E58" s="146">
        <v>33.200000000000003</v>
      </c>
      <c r="F58" s="147"/>
      <c r="G58" s="148" t="s">
        <v>278</v>
      </c>
      <c r="H58" s="149" t="s">
        <v>146</v>
      </c>
      <c r="I58" s="149"/>
      <c r="J58" s="149"/>
      <c r="K58" s="149"/>
      <c r="L58" s="150"/>
      <c r="M58" s="149"/>
      <c r="N58" s="149"/>
      <c r="O58" s="151">
        <v>0.70499999999999996</v>
      </c>
      <c r="P58" s="152"/>
      <c r="Q58" s="152"/>
      <c r="R58" s="145"/>
      <c r="S58" s="204"/>
    </row>
    <row r="59" spans="2:19" hidden="1">
      <c r="B59" s="220" t="s">
        <v>260</v>
      </c>
      <c r="C59" s="147" t="s">
        <v>279</v>
      </c>
      <c r="D59" s="149" t="s">
        <v>48</v>
      </c>
      <c r="E59" s="146">
        <v>33.200000000000003</v>
      </c>
      <c r="F59" s="147" t="s">
        <v>261</v>
      </c>
      <c r="G59" s="148"/>
      <c r="H59" s="149"/>
      <c r="I59" s="149"/>
      <c r="J59" s="149"/>
      <c r="K59" s="149"/>
      <c r="L59" s="150"/>
      <c r="M59" s="149">
        <v>1232.3</v>
      </c>
      <c r="N59" s="149"/>
      <c r="O59" s="151">
        <v>0.70499999999999996</v>
      </c>
      <c r="P59" s="152"/>
      <c r="Q59" s="152"/>
      <c r="R59" s="145"/>
      <c r="S59" s="204"/>
    </row>
    <row r="60" spans="2:19" hidden="1">
      <c r="B60" s="220" t="s">
        <v>260</v>
      </c>
      <c r="C60" s="147" t="s">
        <v>282</v>
      </c>
      <c r="D60" s="149" t="s">
        <v>48</v>
      </c>
      <c r="E60" s="146">
        <v>33.200000000000003</v>
      </c>
      <c r="F60" s="147" t="s">
        <v>281</v>
      </c>
      <c r="G60" s="148"/>
      <c r="H60" s="149"/>
      <c r="I60" s="149"/>
      <c r="J60" s="149"/>
      <c r="K60" s="149"/>
      <c r="L60" s="150"/>
      <c r="M60" s="149">
        <v>1299.4000000000001</v>
      </c>
      <c r="N60" s="149">
        <f>M60-M59</f>
        <v>67.100000000000136</v>
      </c>
      <c r="O60" s="151">
        <v>0.39500000000000002</v>
      </c>
      <c r="P60" s="152">
        <f>(O59-O60)*E60</f>
        <v>10.292</v>
      </c>
      <c r="Q60" s="152">
        <f>N60/P60</f>
        <v>6.5196268946754898</v>
      </c>
      <c r="R60" s="145"/>
      <c r="S60" s="204"/>
    </row>
    <row r="61" spans="2:19" hidden="1">
      <c r="B61" s="220" t="s">
        <v>260</v>
      </c>
      <c r="C61" s="147" t="s">
        <v>282</v>
      </c>
      <c r="D61" s="149" t="s">
        <v>48</v>
      </c>
      <c r="E61" s="146">
        <v>33.200000000000003</v>
      </c>
      <c r="F61" s="147"/>
      <c r="G61" s="148" t="s">
        <v>280</v>
      </c>
      <c r="H61" s="149"/>
      <c r="I61" s="149"/>
      <c r="J61" s="149"/>
      <c r="K61" s="149"/>
      <c r="L61" s="150"/>
      <c r="M61" s="149"/>
      <c r="N61" s="149"/>
      <c r="O61" s="151">
        <v>0.39500000000000002</v>
      </c>
      <c r="P61" s="152"/>
      <c r="Q61" s="152"/>
      <c r="R61" s="145"/>
      <c r="S61" s="204"/>
    </row>
    <row r="62" spans="2:19" hidden="1">
      <c r="B62" s="220" t="s">
        <v>260</v>
      </c>
      <c r="C62" s="147" t="s">
        <v>285</v>
      </c>
      <c r="D62" s="149" t="s">
        <v>431</v>
      </c>
      <c r="E62" s="146">
        <v>33.200000000000003</v>
      </c>
      <c r="F62" s="147"/>
      <c r="G62" s="148" t="s">
        <v>283</v>
      </c>
      <c r="H62" s="149" t="s">
        <v>146</v>
      </c>
      <c r="I62" s="149"/>
      <c r="J62" s="149"/>
      <c r="K62" s="149"/>
      <c r="L62" s="150"/>
      <c r="M62" s="149"/>
      <c r="N62" s="149"/>
      <c r="O62" s="151">
        <v>0.94</v>
      </c>
      <c r="P62" s="152"/>
      <c r="Q62" s="152"/>
      <c r="R62" s="145"/>
      <c r="S62" s="204"/>
    </row>
    <row r="63" spans="2:19" hidden="1">
      <c r="B63" s="220" t="s">
        <v>260</v>
      </c>
      <c r="C63" s="147" t="s">
        <v>286</v>
      </c>
      <c r="D63" s="149" t="s">
        <v>48</v>
      </c>
      <c r="E63" s="146">
        <v>33.200000000000003</v>
      </c>
      <c r="F63" s="147"/>
      <c r="G63" s="148" t="s">
        <v>284</v>
      </c>
      <c r="H63" s="149" t="s">
        <v>146</v>
      </c>
      <c r="I63" s="149"/>
      <c r="J63" s="149"/>
      <c r="K63" s="149"/>
      <c r="L63" s="150"/>
      <c r="M63" s="149"/>
      <c r="N63" s="149"/>
      <c r="O63" s="151">
        <v>0.995</v>
      </c>
      <c r="P63" s="152"/>
      <c r="Q63" s="152"/>
      <c r="R63" s="145"/>
      <c r="S63" s="204"/>
    </row>
    <row r="64" spans="2:19" hidden="1">
      <c r="B64" s="220" t="s">
        <v>260</v>
      </c>
      <c r="C64" s="147" t="s">
        <v>286</v>
      </c>
      <c r="D64" s="149" t="s">
        <v>48</v>
      </c>
      <c r="E64" s="146">
        <v>33.200000000000003</v>
      </c>
      <c r="F64" s="147" t="s">
        <v>287</v>
      </c>
      <c r="G64" s="148"/>
      <c r="H64" s="149"/>
      <c r="I64" s="149"/>
      <c r="J64" s="149"/>
      <c r="K64" s="149"/>
      <c r="L64" s="150"/>
      <c r="M64" s="149">
        <v>1299.4000000000001</v>
      </c>
      <c r="N64" s="149"/>
      <c r="O64" s="151">
        <v>0.995</v>
      </c>
      <c r="P64" s="152"/>
      <c r="Q64" s="152"/>
      <c r="R64" s="145"/>
      <c r="S64" s="204"/>
    </row>
    <row r="65" spans="2:19" hidden="1">
      <c r="B65" s="220" t="s">
        <v>260</v>
      </c>
      <c r="C65" s="147"/>
      <c r="D65" s="149" t="s">
        <v>48</v>
      </c>
      <c r="E65" s="146">
        <v>33.200000000000003</v>
      </c>
      <c r="F65" s="147" t="s">
        <v>290</v>
      </c>
      <c r="G65" s="148" t="s">
        <v>235</v>
      </c>
      <c r="H65" s="149"/>
      <c r="I65" s="149"/>
      <c r="J65" s="149"/>
      <c r="K65" s="149"/>
      <c r="L65" s="150"/>
      <c r="M65" s="149"/>
      <c r="N65" s="149"/>
      <c r="O65" s="151"/>
      <c r="P65" s="152"/>
      <c r="Q65" s="152"/>
      <c r="R65" s="332" t="s">
        <v>317</v>
      </c>
      <c r="S65" s="333"/>
    </row>
    <row r="66" spans="2:19" hidden="1">
      <c r="B66" s="220" t="s">
        <v>300</v>
      </c>
      <c r="C66" s="147" t="s">
        <v>299</v>
      </c>
      <c r="D66" s="149" t="s">
        <v>48</v>
      </c>
      <c r="E66" s="146">
        <v>33.200000000000003</v>
      </c>
      <c r="F66" s="147" t="s">
        <v>292</v>
      </c>
      <c r="G66" s="148" t="s">
        <v>293</v>
      </c>
      <c r="H66" s="149"/>
      <c r="I66" s="149"/>
      <c r="J66" s="149"/>
      <c r="K66" s="149"/>
      <c r="L66" s="150"/>
      <c r="M66" s="149">
        <v>1565.8</v>
      </c>
      <c r="N66" s="149">
        <f>M66-M64</f>
        <v>266.39999999999986</v>
      </c>
      <c r="O66" s="151">
        <v>6.5000000000000002E-2</v>
      </c>
      <c r="P66" s="152">
        <f>(O64-O66)*E66</f>
        <v>30.876000000000001</v>
      </c>
      <c r="Q66" s="152">
        <f>N66/P66</f>
        <v>8.6280606296152307</v>
      </c>
      <c r="R66" s="145"/>
      <c r="S66" s="204"/>
    </row>
    <row r="67" spans="2:19" hidden="1">
      <c r="B67" s="220" t="s">
        <v>300</v>
      </c>
      <c r="C67" s="147" t="s">
        <v>301</v>
      </c>
      <c r="D67" s="149" t="s">
        <v>48</v>
      </c>
      <c r="E67" s="146">
        <v>33.200000000000003</v>
      </c>
      <c r="F67" s="147" t="s">
        <v>59</v>
      </c>
      <c r="G67" s="148" t="s">
        <v>294</v>
      </c>
      <c r="H67" s="149"/>
      <c r="I67" s="149"/>
      <c r="J67" s="149"/>
      <c r="K67" s="149"/>
      <c r="L67" s="150"/>
      <c r="M67" s="149">
        <v>1575.8</v>
      </c>
      <c r="N67" s="149">
        <f>M67-M66</f>
        <v>10</v>
      </c>
      <c r="O67" s="151">
        <v>0.06</v>
      </c>
      <c r="P67" s="152"/>
      <c r="Q67" s="152"/>
      <c r="R67" s="145"/>
      <c r="S67" s="204"/>
    </row>
    <row r="68" spans="2:19" hidden="1">
      <c r="B68" s="220" t="s">
        <v>300</v>
      </c>
      <c r="C68" s="147" t="s">
        <v>301</v>
      </c>
      <c r="D68" s="149" t="s">
        <v>48</v>
      </c>
      <c r="E68" s="146">
        <v>33.200000000000003</v>
      </c>
      <c r="F68" s="147"/>
      <c r="G68" s="148" t="s">
        <v>61</v>
      </c>
      <c r="H68" s="149">
        <v>0</v>
      </c>
      <c r="I68" s="149"/>
      <c r="J68" s="149"/>
      <c r="K68" s="149"/>
      <c r="L68" s="150"/>
      <c r="M68" s="149"/>
      <c r="N68" s="149"/>
      <c r="O68" s="151">
        <v>0.06</v>
      </c>
      <c r="P68" s="152"/>
      <c r="Q68" s="152"/>
      <c r="R68" s="145"/>
      <c r="S68" s="204"/>
    </row>
    <row r="69" spans="2:19" hidden="1">
      <c r="B69" s="221" t="s">
        <v>300</v>
      </c>
      <c r="C69" s="174" t="s">
        <v>303</v>
      </c>
      <c r="D69" s="176" t="s">
        <v>48</v>
      </c>
      <c r="E69" s="173">
        <v>33.200000000000003</v>
      </c>
      <c r="F69" s="174"/>
      <c r="G69" s="175" t="s">
        <v>296</v>
      </c>
      <c r="H69" s="176">
        <v>22.9</v>
      </c>
      <c r="I69" s="176">
        <f>H69-H68</f>
        <v>22.9</v>
      </c>
      <c r="J69" s="176">
        <f>(O69-O68)*E69</f>
        <v>24.568000000000001</v>
      </c>
      <c r="K69" s="176">
        <f>I69-J69</f>
        <v>-1.6680000000000028</v>
      </c>
      <c r="L69" s="174" t="s">
        <v>399</v>
      </c>
      <c r="M69" s="176"/>
      <c r="N69" s="176"/>
      <c r="O69" s="178">
        <v>0.8</v>
      </c>
      <c r="P69" s="179"/>
      <c r="Q69" s="179"/>
      <c r="R69" s="172"/>
      <c r="S69" s="205"/>
    </row>
    <row r="70" spans="2:19" ht="13.15" hidden="1" thickTop="1">
      <c r="B70" s="219" t="s">
        <v>14</v>
      </c>
      <c r="C70" s="193" t="s">
        <v>114</v>
      </c>
      <c r="D70" s="195" t="s">
        <v>48</v>
      </c>
      <c r="E70" s="192">
        <v>33.200000000000003</v>
      </c>
      <c r="F70" s="193" t="s">
        <v>57</v>
      </c>
      <c r="G70" s="194"/>
      <c r="H70" s="195"/>
      <c r="I70" s="195"/>
      <c r="J70" s="195"/>
      <c r="K70" s="195"/>
      <c r="L70" s="196"/>
      <c r="M70" s="195">
        <v>1579.2</v>
      </c>
      <c r="N70" s="195"/>
      <c r="O70" s="197">
        <v>0.78</v>
      </c>
      <c r="P70" s="198"/>
      <c r="Q70" s="198"/>
      <c r="R70" s="191"/>
      <c r="S70" s="203" t="s">
        <v>136</v>
      </c>
    </row>
    <row r="71" spans="2:19" hidden="1">
      <c r="B71" s="220" t="s">
        <v>14</v>
      </c>
      <c r="C71" s="147" t="s">
        <v>115</v>
      </c>
      <c r="D71" s="149" t="s">
        <v>48</v>
      </c>
      <c r="E71" s="146">
        <v>33.200000000000003</v>
      </c>
      <c r="F71" s="147" t="s">
        <v>55</v>
      </c>
      <c r="G71" s="148"/>
      <c r="H71" s="149"/>
      <c r="I71" s="149"/>
      <c r="J71" s="149"/>
      <c r="K71" s="149"/>
      <c r="L71" s="150"/>
      <c r="M71" s="149">
        <v>1647.4</v>
      </c>
      <c r="N71" s="149">
        <f>M71-M70</f>
        <v>68.200000000000045</v>
      </c>
      <c r="O71" s="151">
        <v>0.55000000000000004</v>
      </c>
      <c r="P71" s="152">
        <f>(O70-O71)*E71</f>
        <v>7.6360000000000001</v>
      </c>
      <c r="Q71" s="152">
        <f>N71/P71</f>
        <v>8.9313776846516557</v>
      </c>
      <c r="R71" s="145" t="s">
        <v>69</v>
      </c>
      <c r="S71" s="204"/>
    </row>
    <row r="72" spans="2:19" hidden="1">
      <c r="B72" s="220" t="s">
        <v>14</v>
      </c>
      <c r="C72" s="147" t="s">
        <v>15</v>
      </c>
      <c r="D72" s="149" t="s">
        <v>48</v>
      </c>
      <c r="E72" s="146">
        <v>33.200000000000003</v>
      </c>
      <c r="F72" s="147"/>
      <c r="G72" s="148" t="s">
        <v>304</v>
      </c>
      <c r="H72" s="149">
        <v>60.35</v>
      </c>
      <c r="I72" s="149"/>
      <c r="J72" s="149"/>
      <c r="K72" s="149"/>
      <c r="L72" s="150"/>
      <c r="M72" s="149"/>
      <c r="N72" s="149"/>
      <c r="O72" s="151">
        <v>0.06</v>
      </c>
      <c r="P72" s="152"/>
      <c r="Q72" s="152"/>
      <c r="R72" s="145"/>
      <c r="S72" s="204"/>
    </row>
    <row r="73" spans="2:19" hidden="1">
      <c r="B73" s="220" t="s">
        <v>16</v>
      </c>
      <c r="C73" s="222" t="s">
        <v>17</v>
      </c>
      <c r="D73" s="149" t="s">
        <v>48</v>
      </c>
      <c r="E73" s="146">
        <v>33.200000000000003</v>
      </c>
      <c r="F73" s="147"/>
      <c r="G73" s="148" t="s">
        <v>306</v>
      </c>
      <c r="H73" s="149">
        <v>91.85</v>
      </c>
      <c r="I73" s="149">
        <f>H73-H72</f>
        <v>31.499999999999993</v>
      </c>
      <c r="J73" s="149">
        <f>(O73-O72)*E73</f>
        <v>31.208000000000002</v>
      </c>
      <c r="K73" s="149">
        <f>I73-J73</f>
        <v>0.29199999999999093</v>
      </c>
      <c r="L73" s="159">
        <f>C73+24-C72</f>
        <v>23.638194444444444</v>
      </c>
      <c r="M73" s="149"/>
      <c r="N73" s="149"/>
      <c r="O73" s="151">
        <v>1</v>
      </c>
      <c r="P73" s="152"/>
      <c r="Q73" s="152"/>
      <c r="R73" s="158" t="s">
        <v>151</v>
      </c>
      <c r="S73" s="204"/>
    </row>
    <row r="74" spans="2:19" hidden="1">
      <c r="B74" s="220" t="s">
        <v>16</v>
      </c>
      <c r="C74" s="147" t="s">
        <v>119</v>
      </c>
      <c r="D74" s="149" t="s">
        <v>48</v>
      </c>
      <c r="E74" s="146">
        <v>33.200000000000003</v>
      </c>
      <c r="F74" s="147" t="s">
        <v>58</v>
      </c>
      <c r="G74" s="148"/>
      <c r="H74" s="149"/>
      <c r="I74" s="149"/>
      <c r="J74" s="149"/>
      <c r="K74" s="149"/>
      <c r="L74" s="150"/>
      <c r="M74" s="149">
        <v>1726.9</v>
      </c>
      <c r="N74" s="149"/>
      <c r="O74" s="151">
        <v>1</v>
      </c>
      <c r="P74" s="152"/>
      <c r="Q74" s="152"/>
      <c r="R74" s="145"/>
      <c r="S74" s="204"/>
    </row>
    <row r="75" spans="2:19" hidden="1">
      <c r="B75" s="223" t="s">
        <v>16</v>
      </c>
      <c r="C75" s="182" t="s">
        <v>120</v>
      </c>
      <c r="D75" s="176" t="s">
        <v>48</v>
      </c>
      <c r="E75" s="181">
        <v>33.200000000000003</v>
      </c>
      <c r="F75" s="182" t="s">
        <v>59</v>
      </c>
      <c r="G75" s="183"/>
      <c r="H75" s="184"/>
      <c r="I75" s="184"/>
      <c r="J75" s="184"/>
      <c r="K75" s="184"/>
      <c r="L75" s="185"/>
      <c r="M75" s="184">
        <v>1826.6</v>
      </c>
      <c r="N75" s="184">
        <f>M75-M74</f>
        <v>99.699999999999818</v>
      </c>
      <c r="O75" s="186">
        <v>0.55000000000000004</v>
      </c>
      <c r="P75" s="187">
        <f>(O74-O75)*E75</f>
        <v>14.94</v>
      </c>
      <c r="Q75" s="187">
        <f>N75/P75</f>
        <v>6.6733601070950348</v>
      </c>
      <c r="R75" s="188" t="s">
        <v>153</v>
      </c>
      <c r="S75" s="207"/>
    </row>
    <row r="76" spans="2:19" ht="13.15" hidden="1" thickTop="1">
      <c r="B76" s="219" t="s">
        <v>123</v>
      </c>
      <c r="C76" s="193" t="s">
        <v>124</v>
      </c>
      <c r="D76" s="195" t="s">
        <v>50</v>
      </c>
      <c r="E76" s="192">
        <v>30</v>
      </c>
      <c r="F76" s="193" t="s">
        <v>57</v>
      </c>
      <c r="G76" s="194"/>
      <c r="H76" s="195"/>
      <c r="I76" s="195"/>
      <c r="J76" s="195"/>
      <c r="K76" s="195"/>
      <c r="L76" s="196"/>
      <c r="M76" s="195">
        <v>0</v>
      </c>
      <c r="N76" s="195"/>
      <c r="O76" s="197">
        <v>0.97</v>
      </c>
      <c r="P76" s="198"/>
      <c r="Q76" s="198"/>
      <c r="R76" s="191"/>
      <c r="S76" s="203" t="s">
        <v>135</v>
      </c>
    </row>
    <row r="77" spans="2:19" hidden="1">
      <c r="B77" s="220" t="s">
        <v>123</v>
      </c>
      <c r="C77" s="147" t="s">
        <v>125</v>
      </c>
      <c r="D77" s="149" t="s">
        <v>126</v>
      </c>
      <c r="E77" s="146">
        <v>30</v>
      </c>
      <c r="F77" s="147" t="s">
        <v>55</v>
      </c>
      <c r="G77" s="148"/>
      <c r="H77" s="149"/>
      <c r="I77" s="149"/>
      <c r="J77" s="149"/>
      <c r="K77" s="149"/>
      <c r="L77" s="150"/>
      <c r="M77" s="149">
        <v>70.099999999999994</v>
      </c>
      <c r="N77" s="149">
        <f>M77-M76</f>
        <v>70.099999999999994</v>
      </c>
      <c r="O77" s="151">
        <v>0.61</v>
      </c>
      <c r="P77" s="152">
        <f>(O76-O77)*(E77-0)</f>
        <v>10.799999999999999</v>
      </c>
      <c r="Q77" s="156">
        <f>N77/P77</f>
        <v>6.4907407407407405</v>
      </c>
      <c r="R77" s="332" t="s">
        <v>179</v>
      </c>
      <c r="S77" s="333"/>
    </row>
    <row r="78" spans="2:19" hidden="1">
      <c r="B78" s="220" t="s">
        <v>123</v>
      </c>
      <c r="C78" s="147" t="s">
        <v>20</v>
      </c>
      <c r="D78" s="149" t="s">
        <v>50</v>
      </c>
      <c r="E78" s="146">
        <v>30</v>
      </c>
      <c r="F78" s="147"/>
      <c r="G78" s="148" t="s">
        <v>304</v>
      </c>
      <c r="H78" s="149">
        <v>91.85</v>
      </c>
      <c r="I78" s="149"/>
      <c r="J78" s="149"/>
      <c r="K78" s="149"/>
      <c r="L78" s="150"/>
      <c r="M78" s="149"/>
      <c r="N78" s="149"/>
      <c r="O78" s="151">
        <v>0.61</v>
      </c>
      <c r="P78" s="152"/>
      <c r="Q78" s="152"/>
      <c r="R78" s="145"/>
      <c r="S78" s="204"/>
    </row>
    <row r="79" spans="2:19" hidden="1">
      <c r="B79" s="220" t="s">
        <v>19</v>
      </c>
      <c r="C79" s="222" t="s">
        <v>21</v>
      </c>
      <c r="D79" s="149" t="s">
        <v>50</v>
      </c>
      <c r="E79" s="146">
        <v>30</v>
      </c>
      <c r="F79" s="147"/>
      <c r="G79" s="148" t="s">
        <v>306</v>
      </c>
      <c r="H79" s="149">
        <v>104.4</v>
      </c>
      <c r="I79" s="149">
        <f>H79-H78</f>
        <v>12.550000000000011</v>
      </c>
      <c r="J79" s="149">
        <f>(O79-O78)*E79</f>
        <v>11.700000000000001</v>
      </c>
      <c r="K79" s="149">
        <f>I79-J79</f>
        <v>0.8500000000000103</v>
      </c>
      <c r="L79" s="159">
        <f>C79+24-C78</f>
        <v>24.279166666666669</v>
      </c>
      <c r="M79" s="149"/>
      <c r="N79" s="149"/>
      <c r="O79" s="151">
        <v>1</v>
      </c>
      <c r="P79" s="152"/>
      <c r="Q79" s="152"/>
      <c r="R79" s="158" t="s">
        <v>151</v>
      </c>
      <c r="S79" s="204"/>
    </row>
    <row r="80" spans="2:19" hidden="1">
      <c r="B80" s="220" t="s">
        <v>19</v>
      </c>
      <c r="C80" s="147" t="s">
        <v>131</v>
      </c>
      <c r="D80" s="149" t="s">
        <v>50</v>
      </c>
      <c r="E80" s="146">
        <v>30</v>
      </c>
      <c r="F80" s="147" t="s">
        <v>58</v>
      </c>
      <c r="G80" s="148"/>
      <c r="H80" s="149"/>
      <c r="I80" s="149"/>
      <c r="J80" s="149"/>
      <c r="K80" s="149"/>
      <c r="L80" s="150"/>
      <c r="M80" s="149">
        <v>70.099999999999994</v>
      </c>
      <c r="N80" s="149"/>
      <c r="O80" s="151">
        <v>1</v>
      </c>
      <c r="P80" s="152"/>
      <c r="Q80" s="152"/>
      <c r="R80" s="145"/>
      <c r="S80" s="204"/>
    </row>
    <row r="81" spans="2:19" hidden="1">
      <c r="B81" s="220" t="s">
        <v>19</v>
      </c>
      <c r="C81" s="147" t="s">
        <v>132</v>
      </c>
      <c r="D81" s="149" t="s">
        <v>50</v>
      </c>
      <c r="E81" s="146">
        <v>30</v>
      </c>
      <c r="F81" s="147" t="s">
        <v>59</v>
      </c>
      <c r="G81" s="148"/>
      <c r="H81" s="149"/>
      <c r="I81" s="149"/>
      <c r="J81" s="149"/>
      <c r="K81" s="149"/>
      <c r="L81" s="150"/>
      <c r="M81" s="149">
        <v>139.69999999999999</v>
      </c>
      <c r="N81" s="149">
        <f>M81-M80</f>
        <v>69.599999999999994</v>
      </c>
      <c r="O81" s="151">
        <v>0.7</v>
      </c>
      <c r="P81" s="152">
        <f>(O80-O81)*(E81-0)</f>
        <v>9.0000000000000018</v>
      </c>
      <c r="Q81" s="152">
        <f>N81/P81</f>
        <v>7.7333333333333316</v>
      </c>
      <c r="R81" s="145" t="s">
        <v>69</v>
      </c>
      <c r="S81" s="204"/>
    </row>
    <row r="82" spans="2:19" hidden="1">
      <c r="B82" s="220" t="s">
        <v>19</v>
      </c>
      <c r="C82" s="147" t="s">
        <v>133</v>
      </c>
      <c r="D82" s="149" t="s">
        <v>50</v>
      </c>
      <c r="E82" s="146">
        <v>30</v>
      </c>
      <c r="F82" s="147"/>
      <c r="G82" s="148" t="s">
        <v>61</v>
      </c>
      <c r="H82" s="149">
        <v>0</v>
      </c>
      <c r="I82" s="149"/>
      <c r="J82" s="149"/>
      <c r="K82" s="149"/>
      <c r="L82" s="150"/>
      <c r="M82" s="149"/>
      <c r="N82" s="149"/>
      <c r="O82" s="151">
        <v>0.7</v>
      </c>
      <c r="P82" s="152"/>
      <c r="Q82" s="152"/>
      <c r="R82" s="145"/>
      <c r="S82" s="204"/>
    </row>
    <row r="83" spans="2:19" hidden="1">
      <c r="B83" s="221" t="s">
        <v>19</v>
      </c>
      <c r="C83" s="174" t="s">
        <v>134</v>
      </c>
      <c r="D83" s="176" t="s">
        <v>50</v>
      </c>
      <c r="E83" s="173">
        <v>30</v>
      </c>
      <c r="F83" s="174"/>
      <c r="G83" s="175" t="s">
        <v>62</v>
      </c>
      <c r="H83" s="176">
        <v>2.2999999999999998</v>
      </c>
      <c r="I83" s="176">
        <f>H83-H82</f>
        <v>2.2999999999999998</v>
      </c>
      <c r="J83" s="176">
        <f>(O83-O82)*E83</f>
        <v>3.0000000000000027</v>
      </c>
      <c r="K83" s="176">
        <f>I83-J83</f>
        <v>-0.70000000000000284</v>
      </c>
      <c r="L83" s="177">
        <f>C83-C82</f>
        <v>2.0833333333333259E-3</v>
      </c>
      <c r="M83" s="176"/>
      <c r="N83" s="176"/>
      <c r="O83" s="178">
        <v>0.8</v>
      </c>
      <c r="P83" s="179"/>
      <c r="Q83" s="179"/>
      <c r="R83" s="172"/>
      <c r="S83" s="205"/>
    </row>
    <row r="84" spans="2:19" ht="13.15" hidden="1" thickTop="1">
      <c r="B84" s="219" t="s">
        <v>142</v>
      </c>
      <c r="C84" s="193" t="s">
        <v>137</v>
      </c>
      <c r="D84" s="195" t="s">
        <v>126</v>
      </c>
      <c r="E84" s="192">
        <v>30</v>
      </c>
      <c r="F84" s="193" t="s">
        <v>57</v>
      </c>
      <c r="G84" s="194"/>
      <c r="H84" s="195"/>
      <c r="I84" s="195"/>
      <c r="J84" s="195"/>
      <c r="K84" s="195"/>
      <c r="L84" s="196"/>
      <c r="M84" s="195">
        <v>10.199999999999999</v>
      </c>
      <c r="N84" s="195"/>
      <c r="O84" s="197">
        <v>0.68</v>
      </c>
      <c r="P84" s="198"/>
      <c r="Q84" s="198"/>
      <c r="R84" s="191"/>
      <c r="S84" s="203" t="s">
        <v>141</v>
      </c>
    </row>
    <row r="85" spans="2:19" hidden="1">
      <c r="B85" s="220" t="s">
        <v>142</v>
      </c>
      <c r="C85" s="147" t="s">
        <v>138</v>
      </c>
      <c r="D85" s="149" t="s">
        <v>126</v>
      </c>
      <c r="E85" s="146">
        <v>30</v>
      </c>
      <c r="F85" s="147" t="s">
        <v>55</v>
      </c>
      <c r="G85" s="148"/>
      <c r="H85" s="149"/>
      <c r="I85" s="149"/>
      <c r="J85" s="149"/>
      <c r="K85" s="149"/>
      <c r="L85" s="150"/>
      <c r="M85" s="149">
        <v>82.5</v>
      </c>
      <c r="N85" s="149">
        <f>M85-M84</f>
        <v>72.3</v>
      </c>
      <c r="O85" s="151">
        <v>0.27</v>
      </c>
      <c r="P85" s="152">
        <f>(O84-O85)*(E85-0)</f>
        <v>12.3</v>
      </c>
      <c r="Q85" s="152">
        <f>N85/P85</f>
        <v>5.8780487804878039</v>
      </c>
      <c r="R85" s="145" t="s">
        <v>69</v>
      </c>
      <c r="S85" s="204"/>
    </row>
    <row r="86" spans="2:19" hidden="1">
      <c r="B86" s="220" t="s">
        <v>142</v>
      </c>
      <c r="C86" s="147" t="s">
        <v>22</v>
      </c>
      <c r="D86" s="149" t="s">
        <v>126</v>
      </c>
      <c r="E86" s="146">
        <v>30</v>
      </c>
      <c r="F86" s="147"/>
      <c r="G86" s="148" t="s">
        <v>304</v>
      </c>
      <c r="H86" s="149">
        <v>104.4</v>
      </c>
      <c r="I86" s="149"/>
      <c r="J86" s="149"/>
      <c r="K86" s="149"/>
      <c r="L86" s="150"/>
      <c r="M86" s="149"/>
      <c r="N86" s="149"/>
      <c r="O86" s="151">
        <v>0.27</v>
      </c>
      <c r="P86" s="152"/>
      <c r="Q86" s="152"/>
      <c r="R86" s="145"/>
      <c r="S86" s="204"/>
    </row>
    <row r="87" spans="2:19" hidden="1">
      <c r="B87" s="220" t="s">
        <v>142</v>
      </c>
      <c r="C87" s="147" t="s">
        <v>23</v>
      </c>
      <c r="D87" s="149" t="s">
        <v>126</v>
      </c>
      <c r="E87" s="146">
        <v>30</v>
      </c>
      <c r="F87" s="147"/>
      <c r="G87" s="148" t="s">
        <v>306</v>
      </c>
      <c r="H87" s="149">
        <v>111.7</v>
      </c>
      <c r="I87" s="149">
        <f>H87-H86</f>
        <v>7.2999999999999972</v>
      </c>
      <c r="J87" s="149">
        <f>(O87-O86)*E87</f>
        <v>9.8999999999999986</v>
      </c>
      <c r="K87" s="153">
        <f>I87-J87</f>
        <v>-2.6000000000000014</v>
      </c>
      <c r="L87" s="150">
        <f>C87+24-C86</f>
        <v>24.111111111111114</v>
      </c>
      <c r="M87" s="149"/>
      <c r="N87" s="149"/>
      <c r="O87" s="151">
        <v>0.6</v>
      </c>
      <c r="P87" s="152"/>
      <c r="Q87" s="152"/>
      <c r="R87" s="158" t="s">
        <v>152</v>
      </c>
      <c r="S87" s="204"/>
    </row>
    <row r="88" spans="2:19" hidden="1">
      <c r="B88" s="220" t="s">
        <v>142</v>
      </c>
      <c r="C88" s="147" t="s">
        <v>139</v>
      </c>
      <c r="D88" s="149" t="s">
        <v>126</v>
      </c>
      <c r="E88" s="146">
        <v>30</v>
      </c>
      <c r="F88" s="147" t="s">
        <v>58</v>
      </c>
      <c r="G88" s="148"/>
      <c r="H88" s="149"/>
      <c r="I88" s="149"/>
      <c r="J88" s="149"/>
      <c r="K88" s="149"/>
      <c r="L88" s="150"/>
      <c r="M88" s="149">
        <v>82.5</v>
      </c>
      <c r="N88" s="149"/>
      <c r="O88" s="151">
        <v>0.6</v>
      </c>
      <c r="P88" s="152"/>
      <c r="Q88" s="152"/>
      <c r="R88" s="145"/>
      <c r="S88" s="204"/>
    </row>
    <row r="89" spans="2:19" hidden="1">
      <c r="B89" s="221" t="s">
        <v>142</v>
      </c>
      <c r="C89" s="174" t="s">
        <v>140</v>
      </c>
      <c r="D89" s="176" t="s">
        <v>126</v>
      </c>
      <c r="E89" s="173">
        <v>30</v>
      </c>
      <c r="F89" s="174" t="s">
        <v>59</v>
      </c>
      <c r="G89" s="175"/>
      <c r="H89" s="176"/>
      <c r="I89" s="176"/>
      <c r="J89" s="176"/>
      <c r="K89" s="176"/>
      <c r="L89" s="177"/>
      <c r="M89" s="176">
        <v>154.30000000000001</v>
      </c>
      <c r="N89" s="176">
        <f>M89-M88</f>
        <v>71.800000000000011</v>
      </c>
      <c r="O89" s="178">
        <v>0.21</v>
      </c>
      <c r="P89" s="179">
        <f>(O88-O89)*(E89-0)</f>
        <v>11.700000000000001</v>
      </c>
      <c r="Q89" s="179">
        <f>N89/P89</f>
        <v>6.1367521367521372</v>
      </c>
      <c r="R89" s="172" t="s">
        <v>69</v>
      </c>
      <c r="S89" s="205"/>
    </row>
    <row r="90" spans="2:19" ht="13.15" hidden="1" thickTop="1">
      <c r="B90" s="219" t="s">
        <v>142</v>
      </c>
      <c r="C90" s="193" t="s">
        <v>144</v>
      </c>
      <c r="D90" s="195" t="s">
        <v>126</v>
      </c>
      <c r="E90" s="192">
        <v>30</v>
      </c>
      <c r="F90" s="193"/>
      <c r="G90" s="194" t="s">
        <v>210</v>
      </c>
      <c r="H90" s="195"/>
      <c r="I90" s="195"/>
      <c r="J90" s="195"/>
      <c r="K90" s="195"/>
      <c r="L90" s="196"/>
      <c r="M90" s="195"/>
      <c r="N90" s="195"/>
      <c r="O90" s="197">
        <v>0.97</v>
      </c>
      <c r="P90" s="198"/>
      <c r="Q90" s="198"/>
      <c r="R90" s="191"/>
      <c r="S90" s="203" t="s">
        <v>150</v>
      </c>
    </row>
    <row r="91" spans="2:19" hidden="1">
      <c r="B91" s="220" t="s">
        <v>142</v>
      </c>
      <c r="C91" s="147" t="s">
        <v>132</v>
      </c>
      <c r="D91" s="149" t="s">
        <v>126</v>
      </c>
      <c r="E91" s="146">
        <v>30</v>
      </c>
      <c r="F91" s="147"/>
      <c r="G91" s="148" t="s">
        <v>211</v>
      </c>
      <c r="H91" s="155" t="s">
        <v>146</v>
      </c>
      <c r="I91" s="149"/>
      <c r="J91" s="149"/>
      <c r="K91" s="149"/>
      <c r="L91" s="150"/>
      <c r="M91" s="149"/>
      <c r="N91" s="149"/>
      <c r="O91" s="151">
        <v>1</v>
      </c>
      <c r="P91" s="152"/>
      <c r="Q91" s="152"/>
      <c r="R91" s="154" t="s">
        <v>241</v>
      </c>
      <c r="S91" s="204"/>
    </row>
    <row r="92" spans="2:19" hidden="1">
      <c r="B92" s="220" t="s">
        <v>156</v>
      </c>
      <c r="C92" s="147" t="s">
        <v>158</v>
      </c>
      <c r="D92" s="149" t="s">
        <v>126</v>
      </c>
      <c r="E92" s="146">
        <v>30</v>
      </c>
      <c r="F92" s="147" t="s">
        <v>57</v>
      </c>
      <c r="G92" s="148"/>
      <c r="H92" s="149"/>
      <c r="I92" s="149"/>
      <c r="J92" s="149"/>
      <c r="K92" s="149"/>
      <c r="L92" s="150"/>
      <c r="M92" s="149">
        <v>154.30000000000001</v>
      </c>
      <c r="N92" s="149"/>
      <c r="O92" s="151">
        <v>1</v>
      </c>
      <c r="P92" s="152"/>
      <c r="Q92" s="152"/>
      <c r="R92" s="145"/>
      <c r="S92" s="204"/>
    </row>
    <row r="93" spans="2:19" hidden="1">
      <c r="B93" s="220" t="s">
        <v>156</v>
      </c>
      <c r="C93" s="147" t="s">
        <v>224</v>
      </c>
      <c r="D93" s="149" t="s">
        <v>126</v>
      </c>
      <c r="E93" s="146">
        <v>30</v>
      </c>
      <c r="F93" s="147" t="s">
        <v>147</v>
      </c>
      <c r="G93" s="148"/>
      <c r="H93" s="149"/>
      <c r="I93" s="149"/>
      <c r="J93" s="149"/>
      <c r="K93" s="149"/>
      <c r="L93" s="150"/>
      <c r="M93" s="149">
        <v>300.5</v>
      </c>
      <c r="N93" s="149">
        <f>M93-M92</f>
        <v>146.19999999999999</v>
      </c>
      <c r="O93" s="151">
        <v>0</v>
      </c>
      <c r="P93" s="152">
        <f>(O92-O93)*(E93-0)</f>
        <v>30</v>
      </c>
      <c r="Q93" s="161">
        <f>N93/P93</f>
        <v>4.8733333333333331</v>
      </c>
      <c r="R93" s="145" t="s">
        <v>60</v>
      </c>
      <c r="S93" s="204"/>
    </row>
    <row r="94" spans="2:19" hidden="1">
      <c r="B94" s="220" t="s">
        <v>156</v>
      </c>
      <c r="C94" s="147" t="s">
        <v>225</v>
      </c>
      <c r="D94" s="149" t="s">
        <v>126</v>
      </c>
      <c r="E94" s="146">
        <v>30</v>
      </c>
      <c r="F94" s="147"/>
      <c r="G94" s="148" t="s">
        <v>148</v>
      </c>
      <c r="H94" s="149">
        <v>0</v>
      </c>
      <c r="I94" s="149"/>
      <c r="J94" s="149"/>
      <c r="K94" s="149"/>
      <c r="L94" s="150"/>
      <c r="M94" s="149"/>
      <c r="N94" s="149"/>
      <c r="O94" s="151">
        <v>0</v>
      </c>
      <c r="P94" s="152"/>
      <c r="Q94" s="152"/>
      <c r="R94" s="145"/>
      <c r="S94" s="204"/>
    </row>
    <row r="95" spans="2:19" hidden="1">
      <c r="B95" s="220" t="s">
        <v>156</v>
      </c>
      <c r="C95" s="147" t="s">
        <v>226</v>
      </c>
      <c r="D95" s="149" t="s">
        <v>126</v>
      </c>
      <c r="E95" s="146">
        <v>30</v>
      </c>
      <c r="F95" s="147"/>
      <c r="G95" s="148" t="s">
        <v>149</v>
      </c>
      <c r="H95" s="149">
        <v>17.8</v>
      </c>
      <c r="I95" s="149">
        <f>H95-H94</f>
        <v>17.8</v>
      </c>
      <c r="J95" s="149">
        <f>(O95-O94)*E95</f>
        <v>24</v>
      </c>
      <c r="K95" s="153">
        <f>I95-J95</f>
        <v>-6.1999999999999993</v>
      </c>
      <c r="L95" s="150">
        <f>C95-C94</f>
        <v>2.0833333333333329E-2</v>
      </c>
      <c r="M95" s="149"/>
      <c r="N95" s="149"/>
      <c r="O95" s="151">
        <v>0.8</v>
      </c>
      <c r="P95" s="152"/>
      <c r="Q95" s="152"/>
      <c r="R95" s="158" t="s">
        <v>152</v>
      </c>
      <c r="S95" s="204"/>
    </row>
    <row r="96" spans="2:19" hidden="1">
      <c r="B96" s="220" t="s">
        <v>156</v>
      </c>
      <c r="C96" s="147" t="s">
        <v>227</v>
      </c>
      <c r="D96" s="149" t="s">
        <v>126</v>
      </c>
      <c r="E96" s="146">
        <v>30</v>
      </c>
      <c r="F96" s="147" t="s">
        <v>147</v>
      </c>
      <c r="G96" s="148"/>
      <c r="H96" s="149"/>
      <c r="I96" s="149"/>
      <c r="J96" s="149"/>
      <c r="K96" s="149"/>
      <c r="L96" s="150"/>
      <c r="M96" s="149">
        <v>300.5</v>
      </c>
      <c r="N96" s="149"/>
      <c r="O96" s="151">
        <v>0.8</v>
      </c>
      <c r="P96" s="152"/>
      <c r="Q96" s="152"/>
      <c r="R96" s="145"/>
      <c r="S96" s="204"/>
    </row>
    <row r="97" spans="2:19" hidden="1">
      <c r="B97" s="221" t="s">
        <v>156</v>
      </c>
      <c r="C97" s="174" t="s">
        <v>228</v>
      </c>
      <c r="D97" s="176" t="s">
        <v>126</v>
      </c>
      <c r="E97" s="173">
        <v>30</v>
      </c>
      <c r="F97" s="174" t="s">
        <v>167</v>
      </c>
      <c r="G97" s="175"/>
      <c r="H97" s="176"/>
      <c r="I97" s="176"/>
      <c r="J97" s="176"/>
      <c r="K97" s="176"/>
      <c r="L97" s="177"/>
      <c r="M97" s="176">
        <v>413.5</v>
      </c>
      <c r="N97" s="176">
        <f>M97-M96</f>
        <v>113</v>
      </c>
      <c r="O97" s="178">
        <v>0.11</v>
      </c>
      <c r="P97" s="179">
        <f>(O96-O97)*(E97-0)</f>
        <v>20.700000000000003</v>
      </c>
      <c r="Q97" s="189">
        <f>N97/P97</f>
        <v>5.4589371980676322</v>
      </c>
      <c r="R97" s="172" t="s">
        <v>60</v>
      </c>
      <c r="S97" s="205"/>
    </row>
    <row r="98" spans="2:19" ht="13.15" hidden="1" thickTop="1">
      <c r="B98" s="219" t="s">
        <v>156</v>
      </c>
      <c r="C98" s="193" t="s">
        <v>159</v>
      </c>
      <c r="D98" s="195" t="s">
        <v>126</v>
      </c>
      <c r="E98" s="192">
        <v>30</v>
      </c>
      <c r="F98" s="193"/>
      <c r="G98" s="194" t="s">
        <v>212</v>
      </c>
      <c r="H98" s="195"/>
      <c r="I98" s="195"/>
      <c r="J98" s="195"/>
      <c r="K98" s="195"/>
      <c r="L98" s="196"/>
      <c r="M98" s="195">
        <v>437.2</v>
      </c>
      <c r="N98" s="195"/>
      <c r="O98" s="197">
        <v>7.0000000000000007E-2</v>
      </c>
      <c r="P98" s="198"/>
      <c r="Q98" s="199"/>
      <c r="R98" s="191"/>
      <c r="S98" s="203" t="s">
        <v>170</v>
      </c>
    </row>
    <row r="99" spans="2:19" hidden="1">
      <c r="B99" s="220" t="s">
        <v>155</v>
      </c>
      <c r="C99" s="147" t="s">
        <v>163</v>
      </c>
      <c r="D99" s="149" t="s">
        <v>126</v>
      </c>
      <c r="E99" s="146">
        <v>30</v>
      </c>
      <c r="F99" s="147"/>
      <c r="G99" s="148" t="s">
        <v>161</v>
      </c>
      <c r="H99" s="155" t="s">
        <v>146</v>
      </c>
      <c r="I99" s="149"/>
      <c r="J99" s="149"/>
      <c r="K99" s="149"/>
      <c r="L99" s="150"/>
      <c r="M99" s="149"/>
      <c r="N99" s="149"/>
      <c r="O99" s="151">
        <v>0.88</v>
      </c>
      <c r="P99" s="152"/>
      <c r="Q99" s="152"/>
      <c r="R99" s="154" t="s">
        <v>241</v>
      </c>
      <c r="S99" s="204"/>
    </row>
    <row r="100" spans="2:19" hidden="1">
      <c r="B100" s="220" t="s">
        <v>155</v>
      </c>
      <c r="C100" s="147" t="s">
        <v>164</v>
      </c>
      <c r="D100" s="149" t="s">
        <v>126</v>
      </c>
      <c r="E100" s="146">
        <v>30</v>
      </c>
      <c r="F100" s="147"/>
      <c r="G100" s="148" t="s">
        <v>162</v>
      </c>
      <c r="H100" s="155" t="s">
        <v>146</v>
      </c>
      <c r="I100" s="149"/>
      <c r="J100" s="149"/>
      <c r="K100" s="149"/>
      <c r="L100" s="150"/>
      <c r="M100" s="149"/>
      <c r="N100" s="149"/>
      <c r="O100" s="151">
        <v>0.97</v>
      </c>
      <c r="P100" s="152"/>
      <c r="Q100" s="152"/>
      <c r="R100" s="154" t="s">
        <v>241</v>
      </c>
      <c r="S100" s="204"/>
    </row>
    <row r="101" spans="2:19" hidden="1">
      <c r="B101" s="220" t="s">
        <v>155</v>
      </c>
      <c r="C101" s="147" t="s">
        <v>169</v>
      </c>
      <c r="D101" s="149" t="s">
        <v>126</v>
      </c>
      <c r="E101" s="146">
        <v>30</v>
      </c>
      <c r="F101" s="147" t="s">
        <v>166</v>
      </c>
      <c r="G101" s="148"/>
      <c r="H101" s="149"/>
      <c r="I101" s="149"/>
      <c r="J101" s="149"/>
      <c r="K101" s="149"/>
      <c r="L101" s="150"/>
      <c r="M101" s="149">
        <v>437.2</v>
      </c>
      <c r="N101" s="149"/>
      <c r="O101" s="157">
        <v>0.97</v>
      </c>
      <c r="P101" s="152"/>
      <c r="Q101" s="152"/>
      <c r="R101" s="145" t="s">
        <v>178</v>
      </c>
      <c r="S101" s="204"/>
    </row>
    <row r="102" spans="2:19" hidden="1">
      <c r="B102" s="221" t="s">
        <v>155</v>
      </c>
      <c r="C102" s="174" t="s">
        <v>168</v>
      </c>
      <c r="D102" s="176" t="s">
        <v>126</v>
      </c>
      <c r="E102" s="173">
        <v>30</v>
      </c>
      <c r="F102" s="174" t="s">
        <v>165</v>
      </c>
      <c r="G102" s="175"/>
      <c r="H102" s="176"/>
      <c r="I102" s="176"/>
      <c r="J102" s="176"/>
      <c r="K102" s="176"/>
      <c r="L102" s="177"/>
      <c r="M102" s="176">
        <v>656</v>
      </c>
      <c r="N102" s="176">
        <f>M102-M101</f>
        <v>218.8</v>
      </c>
      <c r="O102" s="190">
        <v>0.02</v>
      </c>
      <c r="P102" s="179">
        <f>(O101-O102)*(E102-0)</f>
        <v>28.5</v>
      </c>
      <c r="Q102" s="189">
        <f>N102/P102</f>
        <v>7.6771929824561411</v>
      </c>
      <c r="R102" s="172" t="s">
        <v>177</v>
      </c>
      <c r="S102" s="205"/>
    </row>
    <row r="103" spans="2:19" ht="13.15" hidden="1" thickTop="1">
      <c r="B103" s="219" t="s">
        <v>172</v>
      </c>
      <c r="C103" s="193" t="s">
        <v>171</v>
      </c>
      <c r="D103" s="195" t="s">
        <v>126</v>
      </c>
      <c r="E103" s="192">
        <v>30</v>
      </c>
      <c r="F103" s="193"/>
      <c r="G103" s="194" t="s">
        <v>213</v>
      </c>
      <c r="H103" s="195"/>
      <c r="I103" s="195"/>
      <c r="J103" s="195"/>
      <c r="K103" s="195"/>
      <c r="L103" s="196"/>
      <c r="M103" s="195">
        <v>662.5</v>
      </c>
      <c r="N103" s="195"/>
      <c r="O103" s="197">
        <v>0</v>
      </c>
      <c r="P103" s="198"/>
      <c r="Q103" s="198"/>
      <c r="R103" s="191"/>
      <c r="S103" s="203" t="s">
        <v>396</v>
      </c>
    </row>
    <row r="104" spans="2:19" hidden="1">
      <c r="B104" s="220" t="s">
        <v>172</v>
      </c>
      <c r="C104" s="147" t="s">
        <v>173</v>
      </c>
      <c r="D104" s="149" t="s">
        <v>126</v>
      </c>
      <c r="E104" s="146">
        <v>30</v>
      </c>
      <c r="F104" s="147"/>
      <c r="G104" s="148" t="s">
        <v>214</v>
      </c>
      <c r="H104" s="155" t="s">
        <v>146</v>
      </c>
      <c r="I104" s="149"/>
      <c r="J104" s="149"/>
      <c r="K104" s="149"/>
      <c r="L104" s="150"/>
      <c r="M104" s="149"/>
      <c r="N104" s="149"/>
      <c r="O104" s="151">
        <v>0.72</v>
      </c>
      <c r="P104" s="152"/>
      <c r="Q104" s="152"/>
      <c r="R104" s="145" t="s">
        <v>208</v>
      </c>
      <c r="S104" s="204"/>
    </row>
    <row r="105" spans="2:19" hidden="1">
      <c r="B105" s="220" t="s">
        <v>172</v>
      </c>
      <c r="C105" s="147" t="s">
        <v>192</v>
      </c>
      <c r="D105" s="149" t="s">
        <v>126</v>
      </c>
      <c r="E105" s="146">
        <v>30</v>
      </c>
      <c r="F105" s="147"/>
      <c r="G105" s="148" t="s">
        <v>175</v>
      </c>
      <c r="H105" s="155" t="s">
        <v>146</v>
      </c>
      <c r="I105" s="149"/>
      <c r="J105" s="149"/>
      <c r="K105" s="149"/>
      <c r="L105" s="150"/>
      <c r="M105" s="149">
        <v>663.3</v>
      </c>
      <c r="N105" s="149"/>
      <c r="O105" s="151">
        <v>0.72</v>
      </c>
      <c r="P105" s="152"/>
      <c r="Q105" s="152"/>
      <c r="R105" s="154" t="s">
        <v>241</v>
      </c>
      <c r="S105" s="204"/>
    </row>
    <row r="106" spans="2:19" hidden="1">
      <c r="B106" s="220" t="s">
        <v>172</v>
      </c>
      <c r="C106" s="147" t="s">
        <v>191</v>
      </c>
      <c r="D106" s="149" t="s">
        <v>126</v>
      </c>
      <c r="E106" s="146">
        <v>30</v>
      </c>
      <c r="F106" s="147"/>
      <c r="G106" s="148" t="s">
        <v>189</v>
      </c>
      <c r="H106" s="149"/>
      <c r="I106" s="149"/>
      <c r="J106" s="149"/>
      <c r="K106" s="149"/>
      <c r="L106" s="150">
        <v>30.020833333333332</v>
      </c>
      <c r="M106" s="149"/>
      <c r="N106" s="149"/>
      <c r="O106" s="151">
        <v>0.97</v>
      </c>
      <c r="P106" s="152"/>
      <c r="Q106" s="152"/>
      <c r="R106" s="145"/>
      <c r="S106" s="204"/>
    </row>
    <row r="107" spans="2:19" hidden="1">
      <c r="B107" s="220" t="s">
        <v>172</v>
      </c>
      <c r="C107" s="147" t="s">
        <v>193</v>
      </c>
      <c r="D107" s="149" t="s">
        <v>126</v>
      </c>
      <c r="E107" s="146">
        <v>30</v>
      </c>
      <c r="F107" s="147"/>
      <c r="G107" s="148" t="s">
        <v>190</v>
      </c>
      <c r="H107" s="149"/>
      <c r="I107" s="149"/>
      <c r="J107" s="149"/>
      <c r="K107" s="149"/>
      <c r="L107" s="150">
        <v>1.0208333333333333</v>
      </c>
      <c r="M107" s="149"/>
      <c r="N107" s="149"/>
      <c r="O107" s="151">
        <v>1</v>
      </c>
      <c r="P107" s="152"/>
      <c r="Q107" s="152"/>
      <c r="R107" s="145"/>
      <c r="S107" s="204"/>
    </row>
    <row r="108" spans="2:19" hidden="1">
      <c r="B108" s="220" t="s">
        <v>172</v>
      </c>
      <c r="C108" s="147" t="s">
        <v>194</v>
      </c>
      <c r="D108" s="149" t="s">
        <v>126</v>
      </c>
      <c r="E108" s="146">
        <v>30</v>
      </c>
      <c r="F108" s="147" t="s">
        <v>176</v>
      </c>
      <c r="G108" s="148"/>
      <c r="H108" s="149"/>
      <c r="I108" s="149"/>
      <c r="J108" s="149"/>
      <c r="K108" s="149"/>
      <c r="L108" s="150"/>
      <c r="M108" s="149">
        <v>663.3</v>
      </c>
      <c r="N108" s="149"/>
      <c r="O108" s="151">
        <v>1</v>
      </c>
      <c r="P108" s="152"/>
      <c r="Q108" s="152"/>
      <c r="R108" s="145"/>
      <c r="S108" s="204"/>
    </row>
    <row r="109" spans="2:19" hidden="1">
      <c r="B109" s="220" t="s">
        <v>172</v>
      </c>
      <c r="C109" s="147" t="s">
        <v>195</v>
      </c>
      <c r="D109" s="149" t="s">
        <v>126</v>
      </c>
      <c r="E109" s="146">
        <v>30</v>
      </c>
      <c r="F109" s="147" t="s">
        <v>180</v>
      </c>
      <c r="G109" s="148"/>
      <c r="H109" s="149"/>
      <c r="I109" s="149"/>
      <c r="J109" s="149"/>
      <c r="K109" s="149"/>
      <c r="L109" s="150"/>
      <c r="M109" s="149">
        <v>813.6</v>
      </c>
      <c r="N109" s="149">
        <f>M109-M108</f>
        <v>150.30000000000007</v>
      </c>
      <c r="O109" s="151">
        <v>0.19</v>
      </c>
      <c r="P109" s="152">
        <f>(O108-O109)*(E109-0)</f>
        <v>24.3</v>
      </c>
      <c r="Q109" s="161">
        <f>N109/P109</f>
        <v>6.1851851851851878</v>
      </c>
      <c r="R109" s="145" t="s">
        <v>69</v>
      </c>
      <c r="S109" s="204"/>
    </row>
    <row r="110" spans="2:19" hidden="1">
      <c r="B110" s="220" t="s">
        <v>172</v>
      </c>
      <c r="C110" s="147" t="s">
        <v>197</v>
      </c>
      <c r="D110" s="149" t="s">
        <v>126</v>
      </c>
      <c r="E110" s="146">
        <v>30</v>
      </c>
      <c r="F110" s="147"/>
      <c r="G110" s="148" t="s">
        <v>181</v>
      </c>
      <c r="H110" s="149"/>
      <c r="I110" s="149"/>
      <c r="J110" s="149"/>
      <c r="K110" s="149"/>
      <c r="L110" s="150"/>
      <c r="M110" s="149"/>
      <c r="N110" s="149"/>
      <c r="O110" s="151">
        <v>0.188</v>
      </c>
      <c r="P110" s="152"/>
      <c r="Q110" s="152"/>
      <c r="R110" s="145"/>
      <c r="S110" s="204"/>
    </row>
    <row r="111" spans="2:19" hidden="1">
      <c r="B111" s="220" t="s">
        <v>172</v>
      </c>
      <c r="C111" s="147" t="s">
        <v>196</v>
      </c>
      <c r="D111" s="149" t="s">
        <v>126</v>
      </c>
      <c r="E111" s="146">
        <v>30</v>
      </c>
      <c r="F111" s="147"/>
      <c r="G111" s="148" t="s">
        <v>182</v>
      </c>
      <c r="H111" s="155" t="s">
        <v>146</v>
      </c>
      <c r="I111" s="149"/>
      <c r="J111" s="149"/>
      <c r="K111" s="149"/>
      <c r="L111" s="150">
        <f>C111-C110</f>
        <v>2.0833333333333259E-2</v>
      </c>
      <c r="M111" s="149"/>
      <c r="N111" s="149"/>
      <c r="O111" s="151">
        <v>0.76800000000000002</v>
      </c>
      <c r="P111" s="152"/>
      <c r="Q111" s="152"/>
      <c r="R111" s="154" t="s">
        <v>241</v>
      </c>
      <c r="S111" s="204"/>
    </row>
    <row r="112" spans="2:19" hidden="1">
      <c r="B112" s="220" t="s">
        <v>172</v>
      </c>
      <c r="C112" s="147" t="s">
        <v>198</v>
      </c>
      <c r="D112" s="149" t="s">
        <v>126</v>
      </c>
      <c r="E112" s="146">
        <v>30</v>
      </c>
      <c r="F112" s="147"/>
      <c r="G112" s="148" t="s">
        <v>183</v>
      </c>
      <c r="H112" s="155" t="s">
        <v>146</v>
      </c>
      <c r="I112" s="149"/>
      <c r="J112" s="149"/>
      <c r="K112" s="149"/>
      <c r="L112" s="150">
        <v>21.01511574074074</v>
      </c>
      <c r="M112" s="149"/>
      <c r="N112" s="149"/>
      <c r="O112" s="151">
        <v>0.97599999999999998</v>
      </c>
      <c r="P112" s="152"/>
      <c r="Q112" s="152"/>
      <c r="R112" s="154" t="s">
        <v>241</v>
      </c>
      <c r="S112" s="204"/>
    </row>
    <row r="113" spans="1:19" hidden="1">
      <c r="B113" s="220" t="s">
        <v>172</v>
      </c>
      <c r="C113" s="147" t="s">
        <v>199</v>
      </c>
      <c r="D113" s="149" t="s">
        <v>126</v>
      </c>
      <c r="E113" s="146">
        <v>30</v>
      </c>
      <c r="F113" s="147" t="s">
        <v>184</v>
      </c>
      <c r="G113" s="148"/>
      <c r="H113" s="149"/>
      <c r="I113" s="149"/>
      <c r="J113" s="149"/>
      <c r="K113" s="149"/>
      <c r="L113" s="150"/>
      <c r="M113" s="149">
        <v>813.6</v>
      </c>
      <c r="N113" s="149"/>
      <c r="O113" s="151">
        <v>0.97599999999999998</v>
      </c>
      <c r="P113" s="152"/>
      <c r="Q113" s="152"/>
      <c r="R113" s="145"/>
      <c r="S113" s="204"/>
    </row>
    <row r="114" spans="1:19" hidden="1">
      <c r="B114" s="220" t="s">
        <v>200</v>
      </c>
      <c r="C114" s="147" t="s">
        <v>229</v>
      </c>
      <c r="D114" s="149" t="s">
        <v>126</v>
      </c>
      <c r="E114" s="146">
        <v>30</v>
      </c>
      <c r="F114" s="147" t="s">
        <v>185</v>
      </c>
      <c r="G114" s="148"/>
      <c r="H114" s="149"/>
      <c r="I114" s="149"/>
      <c r="J114" s="149"/>
      <c r="K114" s="149"/>
      <c r="L114" s="150"/>
      <c r="M114" s="149">
        <v>1015</v>
      </c>
      <c r="N114" s="149">
        <f>M114-M113</f>
        <v>201.39999999999998</v>
      </c>
      <c r="O114" s="151">
        <v>0.02</v>
      </c>
      <c r="P114" s="152">
        <f>(O113-O114)*(E114-0)</f>
        <v>28.68</v>
      </c>
      <c r="Q114" s="161">
        <f>N114/P114</f>
        <v>7.0223152022315194</v>
      </c>
      <c r="R114" s="145" t="s">
        <v>69</v>
      </c>
      <c r="S114" s="204"/>
    </row>
    <row r="115" spans="1:19" hidden="1">
      <c r="B115" s="220" t="s">
        <v>200</v>
      </c>
      <c r="C115" s="147" t="s">
        <v>229</v>
      </c>
      <c r="D115" s="149" t="s">
        <v>126</v>
      </c>
      <c r="E115" s="146">
        <v>30</v>
      </c>
      <c r="F115" s="147"/>
      <c r="G115" s="148" t="s">
        <v>186</v>
      </c>
      <c r="H115" s="149">
        <v>0</v>
      </c>
      <c r="I115" s="149"/>
      <c r="J115" s="149"/>
      <c r="K115" s="149"/>
      <c r="L115" s="150"/>
      <c r="M115" s="149"/>
      <c r="N115" s="149"/>
      <c r="O115" s="151">
        <v>0.02</v>
      </c>
      <c r="P115" s="152"/>
      <c r="Q115" s="152"/>
      <c r="R115" s="145"/>
      <c r="S115" s="204"/>
    </row>
    <row r="116" spans="1:19" hidden="1">
      <c r="B116" s="220" t="s">
        <v>200</v>
      </c>
      <c r="C116" s="147" t="s">
        <v>230</v>
      </c>
      <c r="D116" s="149" t="s">
        <v>126</v>
      </c>
      <c r="E116" s="146">
        <v>30</v>
      </c>
      <c r="F116" s="147"/>
      <c r="G116" s="148" t="s">
        <v>187</v>
      </c>
      <c r="H116" s="149">
        <v>13.4</v>
      </c>
      <c r="I116" s="149">
        <f>H116-H115</f>
        <v>13.4</v>
      </c>
      <c r="J116" s="149">
        <f>(O116-O115)*E116</f>
        <v>17.7</v>
      </c>
      <c r="K116" s="153">
        <f>I116-J116</f>
        <v>-4.2999999999999989</v>
      </c>
      <c r="L116" s="150">
        <v>30.020833333333332</v>
      </c>
      <c r="M116" s="149"/>
      <c r="N116" s="149"/>
      <c r="O116" s="151">
        <v>0.61</v>
      </c>
      <c r="P116" s="152"/>
      <c r="Q116" s="152"/>
      <c r="R116" s="145"/>
      <c r="S116" s="204"/>
    </row>
    <row r="117" spans="1:19" hidden="1">
      <c r="B117" s="220" t="s">
        <v>200</v>
      </c>
      <c r="C117" s="147" t="s">
        <v>231</v>
      </c>
      <c r="D117" s="149" t="s">
        <v>126</v>
      </c>
      <c r="E117" s="146">
        <v>30</v>
      </c>
      <c r="F117" s="147" t="s">
        <v>188</v>
      </c>
      <c r="G117" s="148"/>
      <c r="H117" s="149"/>
      <c r="I117" s="149"/>
      <c r="J117" s="149"/>
      <c r="K117" s="149"/>
      <c r="L117" s="150"/>
      <c r="M117" s="149">
        <v>1015</v>
      </c>
      <c r="N117" s="149"/>
      <c r="O117" s="151">
        <v>0.61</v>
      </c>
      <c r="P117" s="152"/>
      <c r="Q117" s="152"/>
      <c r="R117" s="145"/>
      <c r="S117" s="204"/>
    </row>
    <row r="118" spans="1:19" hidden="1">
      <c r="B118" s="221" t="s">
        <v>200</v>
      </c>
      <c r="C118" s="174" t="s">
        <v>232</v>
      </c>
      <c r="D118" s="176" t="s">
        <v>126</v>
      </c>
      <c r="E118" s="173">
        <v>30</v>
      </c>
      <c r="F118" s="174" t="s">
        <v>59</v>
      </c>
      <c r="G118" s="175"/>
      <c r="H118" s="176"/>
      <c r="I118" s="176"/>
      <c r="J118" s="176"/>
      <c r="K118" s="176"/>
      <c r="L118" s="177"/>
      <c r="M118" s="176">
        <v>1056.9000000000001</v>
      </c>
      <c r="N118" s="176">
        <f>M118-M117</f>
        <v>41.900000000000091</v>
      </c>
      <c r="O118" s="178">
        <v>0.4</v>
      </c>
      <c r="P118" s="179">
        <f>(O117-O118)*(E118-0)</f>
        <v>6.2999999999999989</v>
      </c>
      <c r="Q118" s="189">
        <f>N118/P118</f>
        <v>6.6507936507936662</v>
      </c>
      <c r="R118" s="172" t="s">
        <v>69</v>
      </c>
      <c r="S118" s="205"/>
    </row>
    <row r="119" spans="1:19" ht="13.15" hidden="1" thickTop="1">
      <c r="B119" s="219" t="s">
        <v>200</v>
      </c>
      <c r="C119" s="193" t="s">
        <v>232</v>
      </c>
      <c r="D119" s="195" t="s">
        <v>126</v>
      </c>
      <c r="E119" s="192">
        <v>30</v>
      </c>
      <c r="F119" s="193" t="s">
        <v>57</v>
      </c>
      <c r="G119" s="194"/>
      <c r="H119" s="195"/>
      <c r="I119" s="195"/>
      <c r="J119" s="195"/>
      <c r="K119" s="195"/>
      <c r="L119" s="196"/>
      <c r="M119" s="195">
        <v>1056.9000000000001</v>
      </c>
      <c r="N119" s="195"/>
      <c r="O119" s="197">
        <v>0.4</v>
      </c>
      <c r="P119" s="198"/>
      <c r="Q119" s="198"/>
      <c r="R119" s="191"/>
      <c r="S119" s="203" t="s">
        <v>397</v>
      </c>
    </row>
    <row r="120" spans="1:19" hidden="1">
      <c r="B120" s="220" t="s">
        <v>200</v>
      </c>
      <c r="C120" s="147" t="s">
        <v>233</v>
      </c>
      <c r="D120" s="149" t="s">
        <v>126</v>
      </c>
      <c r="E120" s="146">
        <v>30</v>
      </c>
      <c r="F120" s="147" t="s">
        <v>55</v>
      </c>
      <c r="G120" s="148"/>
      <c r="H120" s="149"/>
      <c r="I120" s="149"/>
      <c r="J120" s="149"/>
      <c r="K120" s="149"/>
      <c r="L120" s="150"/>
      <c r="M120" s="149">
        <v>1123.5</v>
      </c>
      <c r="N120" s="149">
        <f>M120-M119</f>
        <v>66.599999999999909</v>
      </c>
      <c r="O120" s="157">
        <v>0.08</v>
      </c>
      <c r="P120" s="152">
        <f>(O119-O120)*(E120-0)</f>
        <v>9.6</v>
      </c>
      <c r="Q120" s="161">
        <f>N120/P120</f>
        <v>6.9374999999999911</v>
      </c>
      <c r="R120" s="145" t="s">
        <v>69</v>
      </c>
      <c r="S120" s="204"/>
    </row>
    <row r="121" spans="1:19" hidden="1">
      <c r="B121" s="220" t="s">
        <v>24</v>
      </c>
      <c r="C121" s="147" t="s">
        <v>25</v>
      </c>
      <c r="D121" s="149" t="s">
        <v>50</v>
      </c>
      <c r="E121" s="146">
        <v>30</v>
      </c>
      <c r="F121" s="147"/>
      <c r="G121" s="148" t="s">
        <v>304</v>
      </c>
      <c r="H121" s="149">
        <v>111.7</v>
      </c>
      <c r="I121" s="149"/>
      <c r="J121" s="149"/>
      <c r="K121" s="149"/>
      <c r="L121" s="150"/>
      <c r="M121" s="149"/>
      <c r="N121" s="149"/>
      <c r="O121" s="157">
        <v>0.08</v>
      </c>
      <c r="P121" s="152"/>
      <c r="Q121" s="152"/>
      <c r="R121" s="160" t="s">
        <v>203</v>
      </c>
      <c r="S121" s="204"/>
    </row>
    <row r="122" spans="1:19" hidden="1">
      <c r="B122" s="220" t="s">
        <v>24</v>
      </c>
      <c r="C122" s="147" t="s">
        <v>202</v>
      </c>
      <c r="D122" s="149" t="s">
        <v>50</v>
      </c>
      <c r="E122" s="146">
        <v>30</v>
      </c>
      <c r="F122" s="147"/>
      <c r="G122" s="148" t="s">
        <v>307</v>
      </c>
      <c r="H122" s="149">
        <v>136.4</v>
      </c>
      <c r="I122" s="149">
        <f>H122-H121</f>
        <v>24.700000000000003</v>
      </c>
      <c r="J122" s="149">
        <f>(O122-O121)*E122</f>
        <v>25.8</v>
      </c>
      <c r="K122" s="162">
        <f>I122-J122</f>
        <v>-1.0999999999999979</v>
      </c>
      <c r="L122" s="150"/>
      <c r="M122" s="149"/>
      <c r="N122" s="149"/>
      <c r="O122" s="163">
        <v>0.94</v>
      </c>
      <c r="P122" s="152"/>
      <c r="Q122" s="152"/>
      <c r="R122" s="160"/>
      <c r="S122" s="204"/>
    </row>
    <row r="123" spans="1:19" hidden="1">
      <c r="B123" s="220" t="s">
        <v>24</v>
      </c>
      <c r="C123" s="147" t="s">
        <v>26</v>
      </c>
      <c r="D123" s="149" t="s">
        <v>50</v>
      </c>
      <c r="E123" s="146">
        <v>30</v>
      </c>
      <c r="F123" s="147"/>
      <c r="G123" s="148" t="s">
        <v>306</v>
      </c>
      <c r="H123" s="149">
        <v>140.4</v>
      </c>
      <c r="I123" s="149">
        <f>H123-H121</f>
        <v>28.700000000000003</v>
      </c>
      <c r="J123" s="149">
        <f>(O123-O121)*E123</f>
        <v>27.6</v>
      </c>
      <c r="K123" s="162">
        <f>I123-J123</f>
        <v>1.1000000000000014</v>
      </c>
      <c r="L123" s="150">
        <f>C123-C121</f>
        <v>0.47916666666666674</v>
      </c>
      <c r="M123" s="149"/>
      <c r="N123" s="149"/>
      <c r="O123" s="151">
        <v>1</v>
      </c>
      <c r="P123" s="152"/>
      <c r="Q123" s="152"/>
      <c r="R123" s="145"/>
      <c r="S123" s="204"/>
    </row>
    <row r="124" spans="1:19" hidden="1">
      <c r="B124" s="220" t="s">
        <v>24</v>
      </c>
      <c r="C124" s="147" t="s">
        <v>205</v>
      </c>
      <c r="D124" s="149" t="s">
        <v>50</v>
      </c>
      <c r="E124" s="146">
        <v>30</v>
      </c>
      <c r="F124" s="147" t="s">
        <v>58</v>
      </c>
      <c r="G124" s="148"/>
      <c r="H124" s="149"/>
      <c r="I124" s="149"/>
      <c r="J124" s="149"/>
      <c r="K124" s="149"/>
      <c r="L124" s="150"/>
      <c r="M124" s="149">
        <v>1123.5</v>
      </c>
      <c r="N124" s="149"/>
      <c r="O124" s="151">
        <v>1</v>
      </c>
      <c r="P124" s="152"/>
      <c r="Q124" s="152"/>
      <c r="R124" s="145"/>
      <c r="S124" s="204"/>
    </row>
    <row r="125" spans="1:19" ht="13.15" hidden="1" thickBot="1">
      <c r="B125" s="224" t="s">
        <v>24</v>
      </c>
      <c r="C125" s="210" t="s">
        <v>206</v>
      </c>
      <c r="D125" s="212" t="s">
        <v>50</v>
      </c>
      <c r="E125" s="209">
        <v>30</v>
      </c>
      <c r="F125" s="210" t="s">
        <v>207</v>
      </c>
      <c r="G125" s="211"/>
      <c r="H125" s="212"/>
      <c r="I125" s="212"/>
      <c r="J125" s="212"/>
      <c r="K125" s="212"/>
      <c r="L125" s="213"/>
      <c r="M125" s="212">
        <v>1196</v>
      </c>
      <c r="N125" s="212">
        <f>M125-M124</f>
        <v>72.5</v>
      </c>
      <c r="O125" s="214">
        <v>0.56000000000000005</v>
      </c>
      <c r="P125" s="215">
        <f>(O124-O125)*(E125-0)</f>
        <v>13.2</v>
      </c>
      <c r="Q125" s="216">
        <f>N125/P125</f>
        <v>5.4924242424242431</v>
      </c>
      <c r="R125" s="208" t="s">
        <v>204</v>
      </c>
      <c r="S125" s="217"/>
    </row>
    <row r="126" spans="1:19" hidden="1">
      <c r="A126" s="107" t="s">
        <v>315</v>
      </c>
      <c r="B126" s="106" t="s">
        <v>27</v>
      </c>
      <c r="C126" s="106" t="s">
        <v>28</v>
      </c>
      <c r="D126" s="107" t="s">
        <v>49</v>
      </c>
      <c r="E126" s="108">
        <v>16</v>
      </c>
      <c r="G126" s="144" t="s">
        <v>304</v>
      </c>
      <c r="H126" s="114">
        <v>142.69999999999999</v>
      </c>
    </row>
    <row r="127" spans="1:19" hidden="1">
      <c r="A127" s="107" t="s">
        <v>315</v>
      </c>
      <c r="B127" s="106" t="s">
        <v>27</v>
      </c>
      <c r="C127" s="106" t="s">
        <v>29</v>
      </c>
      <c r="D127" s="107" t="s">
        <v>49</v>
      </c>
      <c r="E127" s="108">
        <v>16</v>
      </c>
      <c r="G127" s="144" t="s">
        <v>306</v>
      </c>
      <c r="H127" s="114">
        <v>156.4</v>
      </c>
    </row>
    <row r="128" spans="1:19" hidden="1">
      <c r="A128" s="107" t="s">
        <v>315</v>
      </c>
      <c r="B128" s="106" t="s">
        <v>30</v>
      </c>
      <c r="C128" s="106" t="s">
        <v>31</v>
      </c>
      <c r="D128" s="107" t="s">
        <v>51</v>
      </c>
      <c r="G128" s="144" t="s">
        <v>304</v>
      </c>
      <c r="H128" s="114">
        <v>156.5</v>
      </c>
    </row>
    <row r="129" spans="1:19" hidden="1">
      <c r="A129" s="107" t="s">
        <v>315</v>
      </c>
      <c r="B129" s="106" t="s">
        <v>32</v>
      </c>
      <c r="C129" s="106" t="s">
        <v>33</v>
      </c>
      <c r="D129" s="107" t="s">
        <v>51</v>
      </c>
      <c r="G129" s="144" t="s">
        <v>306</v>
      </c>
      <c r="H129" s="114">
        <v>169.25</v>
      </c>
    </row>
    <row r="130" spans="1:19" hidden="1">
      <c r="A130" s="107" t="s">
        <v>315</v>
      </c>
      <c r="B130" s="106" t="s">
        <v>34</v>
      </c>
      <c r="C130" s="106" t="s">
        <v>35</v>
      </c>
      <c r="D130" s="107" t="s">
        <v>51</v>
      </c>
      <c r="G130" s="144" t="s">
        <v>304</v>
      </c>
      <c r="H130" s="114">
        <v>183.8</v>
      </c>
    </row>
    <row r="131" spans="1:19" hidden="1">
      <c r="A131" s="107" t="s">
        <v>315</v>
      </c>
      <c r="B131" s="106" t="s">
        <v>34</v>
      </c>
      <c r="C131" s="106" t="s">
        <v>36</v>
      </c>
      <c r="D131" s="107" t="s">
        <v>51</v>
      </c>
      <c r="G131" s="144" t="s">
        <v>306</v>
      </c>
      <c r="H131" s="114">
        <v>195.95</v>
      </c>
    </row>
    <row r="132" spans="1:19" hidden="1">
      <c r="A132" s="107" t="s">
        <v>315</v>
      </c>
      <c r="B132" s="106" t="s">
        <v>37</v>
      </c>
      <c r="C132" s="106" t="s">
        <v>38</v>
      </c>
      <c r="D132" s="107" t="s">
        <v>51</v>
      </c>
      <c r="G132" s="144" t="s">
        <v>304</v>
      </c>
      <c r="H132" s="114">
        <v>196.05</v>
      </c>
    </row>
    <row r="133" spans="1:19" hidden="1">
      <c r="A133" s="107" t="s">
        <v>315</v>
      </c>
      <c r="B133" s="106" t="s">
        <v>39</v>
      </c>
      <c r="C133" s="106" t="s">
        <v>40</v>
      </c>
      <c r="D133" s="107" t="s">
        <v>51</v>
      </c>
      <c r="G133" s="144" t="s">
        <v>304</v>
      </c>
      <c r="H133" s="114">
        <v>209.5</v>
      </c>
    </row>
    <row r="134" spans="1:19" hidden="1">
      <c r="A134" s="107" t="s">
        <v>315</v>
      </c>
      <c r="B134" s="106" t="s">
        <v>41</v>
      </c>
      <c r="C134" s="106" t="s">
        <v>18</v>
      </c>
      <c r="D134" s="107" t="s">
        <v>51</v>
      </c>
      <c r="G134" s="144" t="s">
        <v>306</v>
      </c>
      <c r="H134" s="114">
        <v>222.8</v>
      </c>
    </row>
    <row r="135" spans="1:19" hidden="1">
      <c r="A135" s="107" t="s">
        <v>315</v>
      </c>
      <c r="B135" s="106" t="s">
        <v>42</v>
      </c>
      <c r="C135" s="106" t="s">
        <v>43</v>
      </c>
      <c r="D135" s="107" t="s">
        <v>51</v>
      </c>
      <c r="G135" s="144" t="s">
        <v>304</v>
      </c>
      <c r="H135" s="114">
        <v>222.8</v>
      </c>
    </row>
    <row r="136" spans="1:19" hidden="1">
      <c r="A136" s="107" t="s">
        <v>315</v>
      </c>
      <c r="B136" s="106" t="s">
        <v>44</v>
      </c>
      <c r="C136" s="106" t="s">
        <v>45</v>
      </c>
      <c r="D136" s="107" t="s">
        <v>51</v>
      </c>
      <c r="G136" s="144" t="s">
        <v>306</v>
      </c>
      <c r="H136" s="114">
        <v>233</v>
      </c>
    </row>
    <row r="137" spans="1:19" ht="13.15" hidden="1" thickTop="1">
      <c r="B137" s="219" t="s">
        <v>500</v>
      </c>
      <c r="C137" s="193" t="s">
        <v>429</v>
      </c>
      <c r="D137" s="195" t="s">
        <v>432</v>
      </c>
      <c r="E137" s="192">
        <v>33.200000000000003</v>
      </c>
      <c r="F137" s="193" t="s">
        <v>543</v>
      </c>
      <c r="G137" s="194" t="s">
        <v>522</v>
      </c>
      <c r="H137" s="195"/>
      <c r="I137" s="195"/>
      <c r="J137" s="192"/>
      <c r="K137" s="195"/>
      <c r="L137" s="196"/>
      <c r="M137" s="271">
        <v>0</v>
      </c>
      <c r="N137" s="192"/>
      <c r="O137" s="275">
        <v>1</v>
      </c>
      <c r="P137" s="198"/>
      <c r="Q137" s="198"/>
      <c r="R137" s="191"/>
      <c r="S137" s="265" t="s">
        <v>523</v>
      </c>
    </row>
    <row r="138" spans="1:19" hidden="1">
      <c r="B138" s="220" t="s">
        <v>427</v>
      </c>
      <c r="C138" s="147" t="s">
        <v>433</v>
      </c>
      <c r="D138" s="149" t="s">
        <v>432</v>
      </c>
      <c r="E138" s="149">
        <v>33.200000000000003</v>
      </c>
      <c r="F138" s="147" t="s">
        <v>544</v>
      </c>
      <c r="G138" s="175" t="s">
        <v>521</v>
      </c>
      <c r="H138" s="149"/>
      <c r="I138" s="149"/>
      <c r="J138" s="146"/>
      <c r="K138" s="149"/>
      <c r="L138" s="150"/>
      <c r="M138" s="272">
        <v>0</v>
      </c>
      <c r="N138" s="279">
        <v>33</v>
      </c>
      <c r="O138" s="276"/>
      <c r="P138" s="152"/>
      <c r="Q138" s="152"/>
      <c r="R138" s="266" t="s">
        <v>437</v>
      </c>
      <c r="S138" s="267"/>
    </row>
    <row r="139" spans="1:19" hidden="1">
      <c r="B139" s="220" t="s">
        <v>427</v>
      </c>
      <c r="C139" s="147" t="s">
        <v>435</v>
      </c>
      <c r="D139" s="149" t="s">
        <v>432</v>
      </c>
      <c r="E139" s="146">
        <v>33.200000000000003</v>
      </c>
      <c r="F139" s="147" t="s">
        <v>545</v>
      </c>
      <c r="G139" s="148" t="s">
        <v>436</v>
      </c>
      <c r="H139" s="149"/>
      <c r="I139" s="149"/>
      <c r="J139" s="146"/>
      <c r="K139" s="162"/>
      <c r="L139" s="150"/>
      <c r="M139" s="272">
        <v>151</v>
      </c>
      <c r="N139" s="146">
        <f>M139+N138</f>
        <v>184</v>
      </c>
      <c r="O139" s="277">
        <v>0.06</v>
      </c>
      <c r="P139" s="152">
        <f>E139*(O137-O139)</f>
        <v>31.208000000000002</v>
      </c>
      <c r="Q139" s="152">
        <f>N139/P139</f>
        <v>5.8959241220199949</v>
      </c>
      <c r="R139" s="145" t="s">
        <v>438</v>
      </c>
      <c r="S139" s="204"/>
    </row>
    <row r="140" spans="1:19">
      <c r="B140" s="220" t="s">
        <v>427</v>
      </c>
      <c r="C140" s="147" t="s">
        <v>444</v>
      </c>
      <c r="D140" s="149" t="s">
        <v>432</v>
      </c>
      <c r="E140" s="146">
        <v>33.200000000000003</v>
      </c>
      <c r="F140" s="147"/>
      <c r="G140" s="148" t="s">
        <v>439</v>
      </c>
      <c r="H140" s="149" t="s">
        <v>441</v>
      </c>
      <c r="I140" s="149" t="s">
        <v>441</v>
      </c>
      <c r="J140" s="146"/>
      <c r="K140" s="149"/>
      <c r="L140" s="150"/>
      <c r="M140" s="272">
        <v>172.1</v>
      </c>
      <c r="N140" s="146">
        <f>M140-M139+N139</f>
        <v>205.1</v>
      </c>
      <c r="O140" s="277">
        <v>0.12</v>
      </c>
      <c r="P140" s="152"/>
      <c r="Q140" s="152"/>
      <c r="R140" s="145"/>
      <c r="S140" s="204"/>
    </row>
    <row r="141" spans="1:19">
      <c r="B141" s="220" t="s">
        <v>427</v>
      </c>
      <c r="C141" s="147" t="s">
        <v>445</v>
      </c>
      <c r="D141" s="149" t="s">
        <v>432</v>
      </c>
      <c r="E141" s="146">
        <v>33.200000000000003</v>
      </c>
      <c r="F141" s="174"/>
      <c r="G141" s="148" t="s">
        <v>442</v>
      </c>
      <c r="H141" s="149" t="s">
        <v>441</v>
      </c>
      <c r="I141" s="149" t="s">
        <v>441</v>
      </c>
      <c r="J141" s="270">
        <f>E141*(O141-O140)</f>
        <v>14.608000000000002</v>
      </c>
      <c r="K141" s="176"/>
      <c r="L141" s="150">
        <f>C141-C140</f>
        <v>1.6666666666666718E-2</v>
      </c>
      <c r="M141" s="273"/>
      <c r="N141" s="173"/>
      <c r="O141" s="278">
        <v>0.56000000000000005</v>
      </c>
      <c r="P141" s="179"/>
      <c r="Q141" s="179"/>
      <c r="R141" s="268" t="s">
        <v>446</v>
      </c>
      <c r="S141" s="205"/>
    </row>
    <row r="142" spans="1:19" hidden="1">
      <c r="B142" s="220" t="s">
        <v>427</v>
      </c>
      <c r="C142" s="147" t="s">
        <v>551</v>
      </c>
      <c r="D142" s="149" t="s">
        <v>432</v>
      </c>
      <c r="E142" s="146">
        <v>33.200000000000003</v>
      </c>
      <c r="F142" s="174" t="s">
        <v>546</v>
      </c>
      <c r="G142" s="175"/>
      <c r="H142" s="176"/>
      <c r="I142" s="176"/>
      <c r="J142" s="270"/>
      <c r="K142" s="176"/>
      <c r="L142" s="177"/>
      <c r="M142" s="272">
        <v>172.1</v>
      </c>
      <c r="N142" s="173"/>
      <c r="O142" s="278">
        <v>0.56000000000000005</v>
      </c>
      <c r="P142" s="179"/>
      <c r="Q142" s="179"/>
      <c r="R142" s="172"/>
      <c r="S142" s="205"/>
    </row>
    <row r="143" spans="1:19" hidden="1">
      <c r="B143" s="220" t="s">
        <v>427</v>
      </c>
      <c r="C143" s="174" t="s">
        <v>450</v>
      </c>
      <c r="D143" s="149" t="s">
        <v>432</v>
      </c>
      <c r="E143" s="146">
        <v>33.200000000000003</v>
      </c>
      <c r="F143" s="174" t="s">
        <v>447</v>
      </c>
      <c r="G143" s="175"/>
      <c r="H143" s="176"/>
      <c r="I143" s="176"/>
      <c r="J143" s="270"/>
      <c r="K143" s="176"/>
      <c r="L143" s="177"/>
      <c r="M143" s="274">
        <v>224</v>
      </c>
      <c r="N143" s="173">
        <f>M143-M142</f>
        <v>51.900000000000006</v>
      </c>
      <c r="O143" s="278">
        <v>0.34</v>
      </c>
      <c r="P143" s="179">
        <f>E144*(O142-O143)</f>
        <v>7.3040000000000012</v>
      </c>
      <c r="Q143" s="179">
        <f>N143/P143</f>
        <v>7.1056955093099665</v>
      </c>
      <c r="R143" s="172" t="s">
        <v>451</v>
      </c>
      <c r="S143" s="205"/>
    </row>
    <row r="144" spans="1:19">
      <c r="B144" s="220" t="s">
        <v>427</v>
      </c>
      <c r="C144" s="174" t="s">
        <v>450</v>
      </c>
      <c r="D144" s="149" t="s">
        <v>432</v>
      </c>
      <c r="E144" s="146">
        <v>33.200000000000003</v>
      </c>
      <c r="F144" s="174"/>
      <c r="G144" s="175" t="s">
        <v>448</v>
      </c>
      <c r="H144" s="176" t="s">
        <v>441</v>
      </c>
      <c r="I144" s="176" t="s">
        <v>441</v>
      </c>
      <c r="J144" s="270"/>
      <c r="K144" s="176"/>
      <c r="L144" s="177"/>
      <c r="M144" s="274">
        <v>224</v>
      </c>
      <c r="N144" s="173"/>
      <c r="O144" s="278">
        <v>0.34</v>
      </c>
      <c r="P144" s="179"/>
      <c r="Q144" s="179"/>
      <c r="R144" s="172"/>
      <c r="S144" s="205"/>
    </row>
    <row r="145" spans="2:19">
      <c r="B145" s="220" t="s">
        <v>427</v>
      </c>
      <c r="C145" s="174" t="s">
        <v>453</v>
      </c>
      <c r="D145" s="149" t="s">
        <v>432</v>
      </c>
      <c r="E145" s="146">
        <v>33.200000000000003</v>
      </c>
      <c r="F145" s="174"/>
      <c r="G145" s="175" t="s">
        <v>449</v>
      </c>
      <c r="H145" s="176" t="s">
        <v>441</v>
      </c>
      <c r="I145" s="176" t="s">
        <v>441</v>
      </c>
      <c r="J145" s="270">
        <f>E145*(O145-O144)</f>
        <v>17.596000000000004</v>
      </c>
      <c r="K145" s="176"/>
      <c r="L145" s="150">
        <f>C145-C144</f>
        <v>1.9444444444444375E-2</v>
      </c>
      <c r="M145" s="274">
        <v>224</v>
      </c>
      <c r="N145" s="173"/>
      <c r="O145" s="278">
        <v>0.87</v>
      </c>
      <c r="P145" s="179"/>
      <c r="Q145" s="179"/>
      <c r="R145" s="269" t="s">
        <v>446</v>
      </c>
      <c r="S145" s="205"/>
    </row>
    <row r="146" spans="2:19" hidden="1">
      <c r="B146" s="220" t="s">
        <v>427</v>
      </c>
      <c r="C146" s="174" t="s">
        <v>456</v>
      </c>
      <c r="D146" s="149" t="s">
        <v>432</v>
      </c>
      <c r="E146" s="146">
        <v>33.200000000000003</v>
      </c>
      <c r="F146" s="174" t="s">
        <v>547</v>
      </c>
      <c r="G146" s="175"/>
      <c r="H146" s="176"/>
      <c r="I146" s="176"/>
      <c r="J146" s="270"/>
      <c r="K146" s="176"/>
      <c r="L146" s="177"/>
      <c r="M146" s="274">
        <v>359.1</v>
      </c>
      <c r="N146" s="173">
        <f>M146-M145</f>
        <v>135.10000000000002</v>
      </c>
      <c r="O146" s="278">
        <v>0.19</v>
      </c>
      <c r="P146" s="179">
        <f>E147*(O145-O146)</f>
        <v>22.576000000000001</v>
      </c>
      <c r="Q146" s="179">
        <f>N146/P146</f>
        <v>5.9842310418143168</v>
      </c>
      <c r="R146" s="172" t="s">
        <v>454</v>
      </c>
      <c r="S146" s="205"/>
    </row>
    <row r="147" spans="2:19" hidden="1">
      <c r="B147" s="221" t="s">
        <v>502</v>
      </c>
      <c r="C147" s="174" t="s">
        <v>458</v>
      </c>
      <c r="D147" s="149" t="s">
        <v>432</v>
      </c>
      <c r="E147" s="146">
        <v>33.200000000000003</v>
      </c>
      <c r="F147" s="174" t="s">
        <v>548</v>
      </c>
      <c r="G147" s="175"/>
      <c r="H147" s="176"/>
      <c r="I147" s="176"/>
      <c r="J147" s="270"/>
      <c r="K147" s="176"/>
      <c r="L147" s="177"/>
      <c r="M147" s="274">
        <v>365.4</v>
      </c>
      <c r="N147" s="173"/>
      <c r="O147" s="278">
        <v>0.11</v>
      </c>
      <c r="P147" s="179"/>
      <c r="Q147" s="179"/>
      <c r="R147" s="172"/>
      <c r="S147" s="205"/>
    </row>
    <row r="148" spans="2:19">
      <c r="B148" s="221" t="s">
        <v>502</v>
      </c>
      <c r="C148" s="174" t="s">
        <v>466</v>
      </c>
      <c r="D148" s="149" t="s">
        <v>432</v>
      </c>
      <c r="E148" s="146">
        <v>33.200000000000003</v>
      </c>
      <c r="F148" s="174"/>
      <c r="G148" s="175" t="s">
        <v>459</v>
      </c>
      <c r="H148" s="176" t="s">
        <v>441</v>
      </c>
      <c r="I148" s="176" t="s">
        <v>441</v>
      </c>
      <c r="J148" s="270"/>
      <c r="K148" s="176"/>
      <c r="L148" s="177"/>
      <c r="M148" s="274">
        <v>366.2</v>
      </c>
      <c r="N148" s="173"/>
      <c r="O148" s="278">
        <v>0.11</v>
      </c>
      <c r="P148" s="179"/>
      <c r="Q148" s="179"/>
      <c r="R148" s="172"/>
      <c r="S148" s="205"/>
    </row>
    <row r="149" spans="2:19">
      <c r="B149" s="221" t="s">
        <v>502</v>
      </c>
      <c r="C149" s="174" t="s">
        <v>468</v>
      </c>
      <c r="D149" s="149" t="s">
        <v>432</v>
      </c>
      <c r="E149" s="146">
        <v>33.200000000000003</v>
      </c>
      <c r="F149" s="174"/>
      <c r="G149" s="175" t="s">
        <v>460</v>
      </c>
      <c r="H149" s="176" t="s">
        <v>441</v>
      </c>
      <c r="I149" s="176" t="s">
        <v>441</v>
      </c>
      <c r="J149" s="270">
        <f>E149*(O149-O148)</f>
        <v>20.584000000000003</v>
      </c>
      <c r="K149" s="176"/>
      <c r="L149" s="150">
        <f>C149-C148</f>
        <v>2.0833333333333315E-2</v>
      </c>
      <c r="M149" s="274">
        <v>366.2</v>
      </c>
      <c r="N149" s="173"/>
      <c r="O149" s="278">
        <v>0.73</v>
      </c>
      <c r="P149" s="179"/>
      <c r="Q149" s="179"/>
      <c r="R149" s="172"/>
      <c r="S149" s="205"/>
    </row>
    <row r="150" spans="2:19">
      <c r="B150" s="221" t="s">
        <v>502</v>
      </c>
      <c r="C150" s="174" t="s">
        <v>472</v>
      </c>
      <c r="D150" s="149" t="s">
        <v>432</v>
      </c>
      <c r="E150" s="146">
        <v>33.200000000000003</v>
      </c>
      <c r="F150" s="174"/>
      <c r="G150" s="175" t="s">
        <v>461</v>
      </c>
      <c r="H150" s="176" t="s">
        <v>441</v>
      </c>
      <c r="I150" s="176" t="s">
        <v>441</v>
      </c>
      <c r="J150" s="270"/>
      <c r="K150" s="176"/>
      <c r="L150" s="177"/>
      <c r="M150" s="274">
        <v>369.1</v>
      </c>
      <c r="N150" s="173"/>
      <c r="O150" s="278">
        <v>0.72</v>
      </c>
      <c r="P150" s="179"/>
      <c r="Q150" s="179"/>
      <c r="R150" s="172"/>
      <c r="S150" s="205"/>
    </row>
    <row r="151" spans="2:19">
      <c r="B151" s="221" t="s">
        <v>502</v>
      </c>
      <c r="C151" s="174" t="s">
        <v>470</v>
      </c>
      <c r="D151" s="149" t="s">
        <v>432</v>
      </c>
      <c r="E151" s="146">
        <v>33.200000000000003</v>
      </c>
      <c r="F151" s="174"/>
      <c r="G151" s="175" t="s">
        <v>462</v>
      </c>
      <c r="H151" s="176" t="s">
        <v>441</v>
      </c>
      <c r="I151" s="176" t="s">
        <v>441</v>
      </c>
      <c r="J151" s="270">
        <f>E151*(O151-O150)</f>
        <v>9.2960000000000012</v>
      </c>
      <c r="K151" s="176"/>
      <c r="L151" s="150">
        <f>C151-C150</f>
        <v>2.083333333333337E-2</v>
      </c>
      <c r="M151" s="274">
        <v>369.1</v>
      </c>
      <c r="N151" s="173"/>
      <c r="O151" s="278">
        <v>1</v>
      </c>
      <c r="P151" s="179"/>
      <c r="Q151" s="179"/>
      <c r="R151" s="172" t="s">
        <v>463</v>
      </c>
      <c r="S151" s="205"/>
    </row>
    <row r="152" spans="2:19" hidden="1">
      <c r="B152" s="221" t="s">
        <v>502</v>
      </c>
      <c r="C152" s="174" t="s">
        <v>474</v>
      </c>
      <c r="D152" s="149" t="s">
        <v>432</v>
      </c>
      <c r="E152" s="146">
        <v>33.200000000000003</v>
      </c>
      <c r="F152" s="174" t="s">
        <v>475</v>
      </c>
      <c r="G152" s="175" t="s">
        <v>508</v>
      </c>
      <c r="H152" s="176"/>
      <c r="I152" s="176"/>
      <c r="J152" s="270"/>
      <c r="K152" s="176"/>
      <c r="L152" s="177"/>
      <c r="M152" s="274">
        <v>0</v>
      </c>
      <c r="N152" s="173"/>
      <c r="O152" s="278">
        <v>1</v>
      </c>
      <c r="P152" s="179"/>
      <c r="Q152" s="179"/>
      <c r="R152" s="172" t="s">
        <v>464</v>
      </c>
      <c r="S152" s="205"/>
    </row>
    <row r="153" spans="2:19" hidden="1">
      <c r="B153" s="221" t="s">
        <v>502</v>
      </c>
      <c r="C153" s="174" t="s">
        <v>477</v>
      </c>
      <c r="D153" s="149" t="s">
        <v>432</v>
      </c>
      <c r="E153" s="146">
        <v>33.200000000000003</v>
      </c>
      <c r="F153" s="174" t="s">
        <v>476</v>
      </c>
      <c r="G153" s="175"/>
      <c r="H153" s="176"/>
      <c r="I153" s="176"/>
      <c r="J153" s="173"/>
      <c r="K153" s="176"/>
      <c r="L153" s="177"/>
      <c r="M153" s="274">
        <v>98.1</v>
      </c>
      <c r="N153" s="173"/>
      <c r="O153" s="278"/>
      <c r="P153" s="179"/>
      <c r="Q153" s="179"/>
      <c r="R153" s="172"/>
      <c r="S153" s="205"/>
    </row>
    <row r="154" spans="2:19" hidden="1">
      <c r="B154" s="221" t="s">
        <v>502</v>
      </c>
      <c r="C154" s="174" t="s">
        <v>479</v>
      </c>
      <c r="D154" s="149" t="s">
        <v>432</v>
      </c>
      <c r="E154" s="146">
        <v>33.200000000000003</v>
      </c>
      <c r="F154" s="174" t="s">
        <v>480</v>
      </c>
      <c r="G154" s="175"/>
      <c r="H154" s="176"/>
      <c r="I154" s="176"/>
      <c r="J154" s="173"/>
      <c r="K154" s="176"/>
      <c r="L154" s="177"/>
      <c r="M154" s="274">
        <v>177.8</v>
      </c>
      <c r="N154" s="173">
        <f>M154</f>
        <v>177.8</v>
      </c>
      <c r="O154" s="278">
        <v>0.3</v>
      </c>
      <c r="P154" s="179">
        <f>E155*(O152-O154)</f>
        <v>23.240000000000002</v>
      </c>
      <c r="Q154" s="179">
        <f>N154/P154</f>
        <v>7.6506024096385543</v>
      </c>
      <c r="R154" s="172"/>
      <c r="S154" s="205"/>
    </row>
    <row r="155" spans="2:19" hidden="1">
      <c r="B155" s="221" t="s">
        <v>502</v>
      </c>
      <c r="C155" s="174" t="s">
        <v>484</v>
      </c>
      <c r="D155" s="149" t="s">
        <v>432</v>
      </c>
      <c r="E155" s="146">
        <v>33.200000000000003</v>
      </c>
      <c r="F155" s="174" t="s">
        <v>481</v>
      </c>
      <c r="G155" s="175" t="s">
        <v>436</v>
      </c>
      <c r="H155" s="176"/>
      <c r="I155" s="176"/>
      <c r="J155" s="173"/>
      <c r="K155" s="176"/>
      <c r="L155" s="177"/>
      <c r="M155" s="274">
        <v>224.5</v>
      </c>
      <c r="N155" s="173">
        <f>M155</f>
        <v>224.5</v>
      </c>
      <c r="O155" s="278">
        <v>7.0000000000000007E-2</v>
      </c>
      <c r="P155" s="179">
        <f>E156*(O152-O155)</f>
        <v>30.876000000000001</v>
      </c>
      <c r="Q155" s="179">
        <f>N155/P155</f>
        <v>7.2710195621194451</v>
      </c>
      <c r="R155" s="172" t="s">
        <v>482</v>
      </c>
      <c r="S155" s="205"/>
    </row>
    <row r="156" spans="2:19" ht="25.5" hidden="1">
      <c r="B156" s="221" t="s">
        <v>502</v>
      </c>
      <c r="C156" s="174" t="s">
        <v>494</v>
      </c>
      <c r="D156" s="149" t="s">
        <v>432</v>
      </c>
      <c r="E156" s="146">
        <v>33.200000000000003</v>
      </c>
      <c r="F156" s="174" t="s">
        <v>485</v>
      </c>
      <c r="G156" s="175" t="s">
        <v>490</v>
      </c>
      <c r="H156" s="176"/>
      <c r="I156" s="176"/>
      <c r="J156" s="173"/>
      <c r="K156" s="176"/>
      <c r="L156" s="177"/>
      <c r="M156" s="274">
        <v>232</v>
      </c>
      <c r="N156" s="173">
        <f>M156-M155</f>
        <v>7.5</v>
      </c>
      <c r="O156" s="278">
        <v>0.06</v>
      </c>
      <c r="P156" s="179"/>
      <c r="Q156" s="179"/>
      <c r="R156" s="280" t="s">
        <v>486</v>
      </c>
      <c r="S156" s="205"/>
    </row>
    <row r="157" spans="2:19" hidden="1">
      <c r="B157" s="221" t="s">
        <v>502</v>
      </c>
      <c r="C157" s="174" t="s">
        <v>494</v>
      </c>
      <c r="D157" s="149" t="s">
        <v>432</v>
      </c>
      <c r="E157" s="146">
        <v>33.200000000000003</v>
      </c>
      <c r="F157" s="174" t="s">
        <v>485</v>
      </c>
      <c r="G157" s="175" t="s">
        <v>491</v>
      </c>
      <c r="H157" s="176"/>
      <c r="I157" s="176"/>
      <c r="J157" s="173"/>
      <c r="K157" s="176"/>
      <c r="L157" s="177"/>
      <c r="M157" s="274">
        <v>0</v>
      </c>
      <c r="N157" s="173"/>
      <c r="O157" s="278">
        <v>0.06</v>
      </c>
      <c r="P157" s="179"/>
      <c r="Q157" s="179"/>
      <c r="R157" s="172" t="s">
        <v>487</v>
      </c>
      <c r="S157" s="205"/>
    </row>
    <row r="158" spans="2:19" ht="30.4" hidden="1" customHeight="1">
      <c r="B158" s="221" t="s">
        <v>502</v>
      </c>
      <c r="C158" s="174" t="s">
        <v>495</v>
      </c>
      <c r="D158" s="149" t="s">
        <v>432</v>
      </c>
      <c r="E158" s="146">
        <v>33.200000000000003</v>
      </c>
      <c r="F158" s="174" t="s">
        <v>488</v>
      </c>
      <c r="G158" s="175" t="s">
        <v>492</v>
      </c>
      <c r="H158" s="176"/>
      <c r="I158" s="176"/>
      <c r="J158" s="173"/>
      <c r="K158" s="176"/>
      <c r="L158" s="177"/>
      <c r="M158" s="274">
        <v>56.1</v>
      </c>
      <c r="N158" s="173">
        <f>M158</f>
        <v>56.1</v>
      </c>
      <c r="O158" s="278">
        <v>7.0000000000000007E-2</v>
      </c>
      <c r="P158" s="179"/>
      <c r="Q158" s="179"/>
      <c r="R158" s="172" t="s">
        <v>493</v>
      </c>
      <c r="S158" s="205"/>
    </row>
    <row r="159" spans="2:19">
      <c r="B159" s="221" t="s">
        <v>502</v>
      </c>
      <c r="C159" s="174" t="s">
        <v>497</v>
      </c>
      <c r="D159" s="149" t="s">
        <v>432</v>
      </c>
      <c r="E159" s="146">
        <v>33.200000000000003</v>
      </c>
      <c r="F159" s="174" t="s">
        <v>498</v>
      </c>
      <c r="G159" s="175" t="s">
        <v>499</v>
      </c>
      <c r="H159" s="176" t="s">
        <v>441</v>
      </c>
      <c r="I159" s="176" t="s">
        <v>441</v>
      </c>
      <c r="J159" s="173"/>
      <c r="K159" s="176"/>
      <c r="L159" s="177"/>
      <c r="M159" s="274">
        <v>60.6</v>
      </c>
      <c r="N159" s="173"/>
      <c r="O159" s="278">
        <v>0.06</v>
      </c>
      <c r="P159" s="179"/>
      <c r="Q159" s="179"/>
      <c r="R159" s="172"/>
      <c r="S159" s="205"/>
    </row>
    <row r="160" spans="2:19">
      <c r="B160" s="221" t="s">
        <v>504</v>
      </c>
      <c r="C160" s="174" t="s">
        <v>506</v>
      </c>
      <c r="D160" s="149" t="s">
        <v>432</v>
      </c>
      <c r="E160" s="146">
        <v>33.200000000000003</v>
      </c>
      <c r="F160" s="174" t="s">
        <v>515</v>
      </c>
      <c r="G160" s="175" t="s">
        <v>507</v>
      </c>
      <c r="H160" s="176" t="s">
        <v>441</v>
      </c>
      <c r="I160" s="176" t="s">
        <v>441</v>
      </c>
      <c r="J160" s="270">
        <f>E160*(O160-O159)</f>
        <v>27.556000000000004</v>
      </c>
      <c r="K160" s="176"/>
      <c r="L160" s="150">
        <f>C160+24-C159</f>
        <v>23.370833333333334</v>
      </c>
      <c r="M160" s="274">
        <v>0</v>
      </c>
      <c r="N160" s="173"/>
      <c r="O160" s="278">
        <v>0.89</v>
      </c>
      <c r="P160" s="179"/>
      <c r="Q160" s="179"/>
      <c r="R160" s="172" t="s">
        <v>508</v>
      </c>
      <c r="S160" s="205"/>
    </row>
    <row r="161" spans="2:19">
      <c r="B161" s="221" t="s">
        <v>504</v>
      </c>
      <c r="C161" s="174" t="s">
        <v>510</v>
      </c>
      <c r="D161" s="149" t="s">
        <v>432</v>
      </c>
      <c r="E161" s="146">
        <v>33.200000000000003</v>
      </c>
      <c r="F161" s="174" t="s">
        <v>516</v>
      </c>
      <c r="G161" s="175" t="s">
        <v>499</v>
      </c>
      <c r="H161" s="176" t="s">
        <v>441</v>
      </c>
      <c r="I161" s="176" t="s">
        <v>441</v>
      </c>
      <c r="J161" s="270"/>
      <c r="K161" s="176"/>
      <c r="L161" s="177"/>
      <c r="M161" s="274">
        <v>30.7</v>
      </c>
      <c r="N161" s="173">
        <f>M161-M160</f>
        <v>30.7</v>
      </c>
      <c r="O161" s="278">
        <v>0.75</v>
      </c>
      <c r="P161" s="179">
        <f>E161*(O160-O161)</f>
        <v>4.6480000000000006</v>
      </c>
      <c r="Q161" s="179">
        <f>N161/P161</f>
        <v>6.6049913941480201</v>
      </c>
      <c r="R161" s="172"/>
      <c r="S161" s="205"/>
    </row>
    <row r="162" spans="2:19">
      <c r="B162" s="221" t="s">
        <v>504</v>
      </c>
      <c r="C162" s="174" t="s">
        <v>512</v>
      </c>
      <c r="D162" s="149" t="s">
        <v>432</v>
      </c>
      <c r="E162" s="146">
        <v>33.200000000000003</v>
      </c>
      <c r="F162" s="174" t="s">
        <v>517</v>
      </c>
      <c r="G162" s="175" t="s">
        <v>507</v>
      </c>
      <c r="H162" s="176" t="s">
        <v>441</v>
      </c>
      <c r="I162" s="176" t="s">
        <v>441</v>
      </c>
      <c r="J162" s="270">
        <f>E162*(O162-O161)</f>
        <v>6.6399999999999988</v>
      </c>
      <c r="K162" s="176"/>
      <c r="L162" s="150">
        <f>C162-C161</f>
        <v>9.166666666666673E-2</v>
      </c>
      <c r="M162" s="274">
        <v>30.7</v>
      </c>
      <c r="N162" s="173"/>
      <c r="O162" s="278">
        <v>0.95</v>
      </c>
      <c r="P162" s="179"/>
      <c r="Q162" s="179"/>
      <c r="R162" s="172"/>
      <c r="S162" s="205"/>
    </row>
    <row r="163" spans="2:19">
      <c r="B163" s="221" t="s">
        <v>504</v>
      </c>
      <c r="C163" s="174" t="s">
        <v>514</v>
      </c>
      <c r="D163" s="149" t="s">
        <v>432</v>
      </c>
      <c r="E163" s="146">
        <v>33.200000000000003</v>
      </c>
      <c r="F163" s="174"/>
      <c r="G163" s="175" t="s">
        <v>518</v>
      </c>
      <c r="H163" s="176" t="s">
        <v>441</v>
      </c>
      <c r="I163" s="176" t="s">
        <v>441</v>
      </c>
      <c r="J163" s="270"/>
      <c r="K163" s="176"/>
      <c r="L163" s="177"/>
      <c r="M163" s="274">
        <v>33.4</v>
      </c>
      <c r="N163" s="173"/>
      <c r="O163" s="278">
        <v>0.95</v>
      </c>
      <c r="P163" s="179"/>
      <c r="Q163" s="179"/>
      <c r="R163" s="172"/>
      <c r="S163" s="205"/>
    </row>
    <row r="164" spans="2:19">
      <c r="B164" s="221" t="s">
        <v>504</v>
      </c>
      <c r="C164" s="174" t="s">
        <v>520</v>
      </c>
      <c r="D164" s="149" t="s">
        <v>432</v>
      </c>
      <c r="E164" s="146">
        <v>33.200000000000003</v>
      </c>
      <c r="F164" s="174"/>
      <c r="G164" s="175" t="s">
        <v>519</v>
      </c>
      <c r="H164" s="176" t="s">
        <v>441</v>
      </c>
      <c r="I164" s="176" t="s">
        <v>441</v>
      </c>
      <c r="J164" s="270">
        <f>E164*(O164-O163)</f>
        <v>1.6600000000000017</v>
      </c>
      <c r="K164" s="176"/>
      <c r="L164" s="150">
        <f>C164-C163</f>
        <v>1.9444444444444486E-2</v>
      </c>
      <c r="M164" s="274">
        <v>33.4</v>
      </c>
      <c r="N164" s="173"/>
      <c r="O164" s="278">
        <v>1</v>
      </c>
      <c r="P164" s="179"/>
      <c r="Q164" s="179"/>
      <c r="R164" s="172"/>
      <c r="S164" s="205"/>
    </row>
    <row r="165" spans="2:19" hidden="1">
      <c r="B165" s="221" t="s">
        <v>504</v>
      </c>
      <c r="C165" s="174" t="s">
        <v>524</v>
      </c>
      <c r="D165" s="149" t="s">
        <v>432</v>
      </c>
      <c r="E165" s="146">
        <v>33.200000000000003</v>
      </c>
      <c r="F165" s="174" t="s">
        <v>554</v>
      </c>
      <c r="G165" s="175" t="s">
        <v>508</v>
      </c>
      <c r="H165" s="176"/>
      <c r="I165" s="176"/>
      <c r="J165" s="270"/>
      <c r="K165" s="176"/>
      <c r="L165" s="177"/>
      <c r="M165" s="274">
        <v>0</v>
      </c>
      <c r="N165" s="173"/>
      <c r="O165" s="278">
        <v>1</v>
      </c>
      <c r="P165" s="179"/>
      <c r="Q165" s="179"/>
      <c r="R165" s="172" t="s">
        <v>508</v>
      </c>
      <c r="S165" s="205"/>
    </row>
    <row r="166" spans="2:19" hidden="1">
      <c r="B166" s="221" t="s">
        <v>504</v>
      </c>
      <c r="C166" s="174" t="s">
        <v>527</v>
      </c>
      <c r="D166" s="149" t="s">
        <v>432</v>
      </c>
      <c r="E166" s="146">
        <v>33.200000000000003</v>
      </c>
      <c r="F166" s="174" t="s">
        <v>525</v>
      </c>
      <c r="G166" s="175" t="s">
        <v>436</v>
      </c>
      <c r="H166" s="176"/>
      <c r="I166" s="176"/>
      <c r="J166" s="173"/>
      <c r="K166" s="176"/>
      <c r="L166" s="177"/>
      <c r="M166" s="274">
        <v>197.7</v>
      </c>
      <c r="N166" s="173">
        <f>M166-M165</f>
        <v>197.7</v>
      </c>
      <c r="O166" s="278">
        <v>7.0000000000000007E-2</v>
      </c>
      <c r="P166" s="179">
        <f>E166*(O165-O166)</f>
        <v>30.876000000000001</v>
      </c>
      <c r="Q166" s="179">
        <f>N166/P166</f>
        <v>6.4030314807617561</v>
      </c>
      <c r="R166" s="172"/>
      <c r="S166" s="205"/>
    </row>
    <row r="167" spans="2:19" hidden="1">
      <c r="B167" s="221" t="s">
        <v>504</v>
      </c>
      <c r="C167" s="174" t="s">
        <v>529</v>
      </c>
      <c r="D167" s="149" t="s">
        <v>432</v>
      </c>
      <c r="E167" s="146">
        <v>33.200000000000003</v>
      </c>
      <c r="F167" s="174" t="s">
        <v>528</v>
      </c>
      <c r="G167" s="175"/>
      <c r="H167" s="176"/>
      <c r="I167" s="176"/>
      <c r="J167" s="173"/>
      <c r="K167" s="176"/>
      <c r="L167" s="177"/>
      <c r="M167" s="274">
        <v>223.4</v>
      </c>
      <c r="N167" s="173"/>
      <c r="O167" s="278">
        <v>0.02</v>
      </c>
      <c r="P167" s="179"/>
      <c r="Q167" s="179"/>
      <c r="R167" s="172"/>
      <c r="S167" s="205"/>
    </row>
    <row r="168" spans="2:19">
      <c r="B168" s="221" t="s">
        <v>504</v>
      </c>
      <c r="C168" s="174" t="s">
        <v>532</v>
      </c>
      <c r="D168" s="149" t="s">
        <v>432</v>
      </c>
      <c r="E168" s="146">
        <v>33.200000000000003</v>
      </c>
      <c r="F168" s="174"/>
      <c r="G168" s="175" t="s">
        <v>530</v>
      </c>
      <c r="H168" s="176">
        <v>0</v>
      </c>
      <c r="I168" s="176" t="s">
        <v>441</v>
      </c>
      <c r="J168" s="173"/>
      <c r="K168" s="176"/>
      <c r="L168" s="177"/>
      <c r="M168" s="274">
        <v>223.4</v>
      </c>
      <c r="N168" s="173"/>
      <c r="O168" s="278">
        <v>0.03</v>
      </c>
      <c r="P168" s="179"/>
      <c r="Q168" s="179"/>
      <c r="R168" s="172"/>
      <c r="S168" s="205"/>
    </row>
    <row r="169" spans="2:19">
      <c r="B169" s="221" t="s">
        <v>504</v>
      </c>
      <c r="C169" s="174" t="s">
        <v>534</v>
      </c>
      <c r="D169" s="149" t="s">
        <v>432</v>
      </c>
      <c r="E169" s="146">
        <v>33.200000000000003</v>
      </c>
      <c r="F169" s="174"/>
      <c r="G169" s="175" t="s">
        <v>531</v>
      </c>
      <c r="H169" s="176">
        <v>5.9</v>
      </c>
      <c r="I169" s="149">
        <f>H169-H168</f>
        <v>5.9</v>
      </c>
      <c r="J169" s="270">
        <f>E169*(O169-O168)</f>
        <v>6.9720000000000004</v>
      </c>
      <c r="K169" s="153">
        <f>I169-J169</f>
        <v>-1.0720000000000001</v>
      </c>
      <c r="L169" s="150">
        <f>C169-C168</f>
        <v>9.0277777777777457E-3</v>
      </c>
      <c r="M169" s="274">
        <v>223.4</v>
      </c>
      <c r="N169" s="173"/>
      <c r="O169" s="278">
        <v>0.24</v>
      </c>
      <c r="P169" s="179"/>
      <c r="Q169" s="179"/>
      <c r="R169" s="172"/>
      <c r="S169" s="205"/>
    </row>
    <row r="170" spans="2:19" hidden="1">
      <c r="B170" s="221" t="s">
        <v>504</v>
      </c>
      <c r="C170" s="174" t="s">
        <v>537</v>
      </c>
      <c r="D170" s="149" t="s">
        <v>432</v>
      </c>
      <c r="E170" s="146">
        <v>33.200000000000003</v>
      </c>
      <c r="F170" s="174" t="s">
        <v>535</v>
      </c>
      <c r="G170" s="175" t="s">
        <v>436</v>
      </c>
      <c r="H170" s="176"/>
      <c r="I170" s="176"/>
      <c r="J170" s="173"/>
      <c r="K170" s="176"/>
      <c r="L170" s="177"/>
      <c r="M170" s="274">
        <v>246.1</v>
      </c>
      <c r="N170" s="173">
        <f>M170-M169</f>
        <v>22.699999999999989</v>
      </c>
      <c r="O170" s="278">
        <v>7.0000000000000007E-2</v>
      </c>
      <c r="P170" s="179">
        <f>E170*(O169-O170)</f>
        <v>5.6440000000000001</v>
      </c>
      <c r="Q170" s="179">
        <f>N170/P170</f>
        <v>4.0219702338766812</v>
      </c>
      <c r="R170" s="172" t="s">
        <v>550</v>
      </c>
      <c r="S170" s="205"/>
    </row>
    <row r="171" spans="2:19" ht="25.5" hidden="1">
      <c r="B171" s="221" t="s">
        <v>504</v>
      </c>
      <c r="C171" s="174" t="s">
        <v>538</v>
      </c>
      <c r="D171" s="149" t="s">
        <v>432</v>
      </c>
      <c r="E171" s="146">
        <v>33.200000000000003</v>
      </c>
      <c r="F171" s="174" t="s">
        <v>539</v>
      </c>
      <c r="G171" s="175" t="s">
        <v>490</v>
      </c>
      <c r="H171" s="176"/>
      <c r="I171" s="176"/>
      <c r="J171" s="173"/>
      <c r="K171" s="176"/>
      <c r="L171" s="177"/>
      <c r="M171" s="274">
        <v>365.4</v>
      </c>
      <c r="N171" s="173"/>
      <c r="O171" s="278">
        <v>0.08</v>
      </c>
      <c r="P171" s="179"/>
      <c r="Q171" s="179"/>
      <c r="R171" s="281" t="s">
        <v>556</v>
      </c>
      <c r="S171" s="205"/>
    </row>
    <row r="172" spans="2:19" hidden="1">
      <c r="B172" s="221" t="s">
        <v>504</v>
      </c>
      <c r="C172" s="174" t="s">
        <v>542</v>
      </c>
      <c r="D172" s="149" t="s">
        <v>432</v>
      </c>
      <c r="E172" s="146">
        <v>33.200000000000003</v>
      </c>
      <c r="F172" s="174" t="s">
        <v>555</v>
      </c>
      <c r="G172" s="175"/>
      <c r="H172" s="176"/>
      <c r="I172" s="176"/>
      <c r="J172" s="173"/>
      <c r="K172" s="176"/>
      <c r="L172" s="177"/>
      <c r="M172" s="274">
        <v>367</v>
      </c>
      <c r="N172" s="173"/>
      <c r="O172" s="278">
        <v>7.0000000000000007E-2</v>
      </c>
      <c r="P172" s="179"/>
      <c r="Q172" s="179"/>
      <c r="R172" s="172"/>
      <c r="S172" s="205"/>
    </row>
    <row r="173" spans="2:19">
      <c r="B173" s="221"/>
      <c r="C173" s="174"/>
      <c r="D173" s="149"/>
      <c r="E173" s="146"/>
      <c r="F173" s="174"/>
      <c r="G173" s="175"/>
      <c r="H173" s="176"/>
      <c r="I173" s="176"/>
      <c r="J173" s="173"/>
      <c r="K173" s="176"/>
      <c r="L173" s="177"/>
      <c r="M173" s="176"/>
      <c r="N173" s="176"/>
      <c r="O173" s="178"/>
      <c r="P173" s="179"/>
      <c r="Q173" s="179"/>
      <c r="R173" s="172"/>
      <c r="S173" s="205"/>
    </row>
    <row r="174" spans="2:19">
      <c r="B174" s="221"/>
      <c r="C174" s="174"/>
      <c r="D174" s="149"/>
      <c r="E174" s="146"/>
      <c r="F174" s="174"/>
      <c r="G174" s="175"/>
      <c r="H174" s="176"/>
      <c r="I174" s="176"/>
      <c r="J174" s="173"/>
      <c r="K174" s="176"/>
      <c r="L174" s="177"/>
      <c r="M174" s="176"/>
      <c r="N174" s="176"/>
      <c r="O174" s="178"/>
      <c r="P174" s="179"/>
      <c r="Q174" s="179"/>
      <c r="R174" s="172"/>
      <c r="S174" s="205"/>
    </row>
    <row r="175" spans="2:19">
      <c r="B175" s="221"/>
      <c r="C175" s="174"/>
      <c r="D175" s="149"/>
      <c r="E175" s="146"/>
      <c r="F175" s="174"/>
      <c r="G175" s="175"/>
      <c r="H175" s="176"/>
      <c r="I175" s="176"/>
      <c r="J175" s="173"/>
      <c r="K175" s="176"/>
      <c r="L175" s="177"/>
      <c r="M175" s="176"/>
      <c r="N175" s="176"/>
      <c r="O175" s="178"/>
      <c r="P175" s="179"/>
      <c r="Q175" s="179"/>
      <c r="R175" s="172"/>
      <c r="S175" s="205"/>
    </row>
    <row r="176" spans="2:19">
      <c r="B176" s="221"/>
      <c r="C176" s="174"/>
      <c r="D176" s="149"/>
      <c r="E176" s="146"/>
      <c r="F176" s="174"/>
      <c r="G176" s="175"/>
      <c r="H176" s="176"/>
      <c r="I176" s="176"/>
      <c r="J176" s="173"/>
      <c r="K176" s="176"/>
      <c r="L176" s="177"/>
      <c r="M176" s="176"/>
      <c r="N176" s="176"/>
      <c r="O176" s="178"/>
      <c r="P176" s="179"/>
      <c r="Q176" s="179"/>
      <c r="R176" s="172"/>
      <c r="S176" s="205"/>
    </row>
    <row r="177" spans="2:19">
      <c r="B177" s="221"/>
      <c r="C177" s="174"/>
      <c r="D177" s="149"/>
      <c r="E177" s="146"/>
      <c r="F177" s="174"/>
      <c r="G177" s="175"/>
      <c r="H177" s="176"/>
      <c r="I177" s="176"/>
      <c r="J177" s="173"/>
      <c r="K177" s="176"/>
      <c r="L177" s="177"/>
      <c r="M177" s="176"/>
      <c r="N177" s="176"/>
      <c r="O177" s="178"/>
      <c r="P177" s="179"/>
      <c r="Q177" s="179"/>
      <c r="R177" s="172"/>
      <c r="S177" s="205"/>
    </row>
    <row r="178" spans="2:19">
      <c r="B178" s="221"/>
      <c r="C178" s="174"/>
      <c r="D178" s="149"/>
      <c r="E178" s="146"/>
      <c r="F178" s="174"/>
      <c r="G178" s="175"/>
      <c r="H178" s="176"/>
      <c r="I178" s="176"/>
      <c r="J178" s="173"/>
      <c r="K178" s="176"/>
      <c r="L178" s="177"/>
      <c r="M178" s="176"/>
      <c r="N178" s="176"/>
      <c r="O178" s="178"/>
      <c r="P178" s="179"/>
      <c r="Q178" s="179"/>
      <c r="R178" s="172"/>
      <c r="S178" s="205"/>
    </row>
    <row r="179" spans="2:19">
      <c r="B179" s="221"/>
      <c r="C179" s="174"/>
      <c r="D179" s="149"/>
      <c r="E179" s="146"/>
      <c r="F179" s="174"/>
      <c r="G179" s="175"/>
      <c r="H179" s="176"/>
      <c r="I179" s="176"/>
      <c r="J179" s="173"/>
      <c r="K179" s="176"/>
      <c r="L179" s="177"/>
      <c r="M179" s="176"/>
      <c r="N179" s="176"/>
      <c r="O179" s="178"/>
      <c r="P179" s="179"/>
      <c r="Q179" s="179"/>
      <c r="R179" s="172"/>
      <c r="S179" s="205"/>
    </row>
    <row r="180" spans="2:19">
      <c r="B180" s="221"/>
      <c r="C180" s="174"/>
      <c r="D180" s="149"/>
      <c r="E180" s="146"/>
      <c r="F180" s="174"/>
      <c r="G180" s="175"/>
      <c r="H180" s="176"/>
      <c r="I180" s="176"/>
      <c r="J180" s="173"/>
      <c r="K180" s="176"/>
      <c r="L180" s="177"/>
      <c r="M180" s="176"/>
      <c r="N180" s="176"/>
      <c r="O180" s="178"/>
      <c r="P180" s="179"/>
      <c r="Q180" s="179"/>
      <c r="R180" s="172"/>
      <c r="S180" s="205"/>
    </row>
    <row r="181" spans="2:19">
      <c r="B181" s="221"/>
      <c r="C181" s="174"/>
      <c r="D181" s="149"/>
      <c r="E181" s="146"/>
      <c r="F181" s="174"/>
      <c r="G181" s="175"/>
      <c r="H181" s="176"/>
      <c r="I181" s="176"/>
      <c r="J181" s="173"/>
      <c r="K181" s="176"/>
      <c r="L181" s="177"/>
      <c r="M181" s="176"/>
      <c r="N181" s="176"/>
      <c r="O181" s="178"/>
      <c r="P181" s="179"/>
      <c r="Q181" s="179"/>
      <c r="R181" s="172"/>
      <c r="S181" s="205"/>
    </row>
    <row r="182" spans="2:19">
      <c r="B182" s="221"/>
      <c r="C182" s="174"/>
      <c r="D182" s="176"/>
      <c r="E182" s="173"/>
      <c r="F182" s="174"/>
      <c r="G182" s="175"/>
      <c r="H182" s="176"/>
      <c r="I182" s="176"/>
      <c r="J182" s="173"/>
      <c r="K182" s="176"/>
      <c r="L182" s="177"/>
      <c r="M182" s="176"/>
      <c r="N182" s="176"/>
      <c r="O182" s="178"/>
      <c r="P182" s="179"/>
      <c r="Q182" s="179"/>
      <c r="R182" s="172"/>
      <c r="S182" s="205"/>
    </row>
    <row r="183" spans="2:19" ht="13.15" thickBot="1">
      <c r="B183" s="224"/>
      <c r="C183" s="210"/>
      <c r="D183" s="212"/>
      <c r="E183" s="209"/>
      <c r="F183" s="210"/>
      <c r="G183" s="211"/>
      <c r="H183" s="212"/>
      <c r="I183" s="212"/>
      <c r="J183" s="209"/>
      <c r="K183" s="212"/>
      <c r="L183" s="213"/>
      <c r="M183" s="212"/>
      <c r="N183" s="212"/>
      <c r="O183" s="214"/>
      <c r="P183" s="215"/>
      <c r="Q183" s="216"/>
      <c r="R183" s="208"/>
      <c r="S183" s="217"/>
    </row>
    <row r="184" spans="2:19" ht="13.15" thickTop="1"/>
  </sheetData>
  <autoFilter ref="A4:S172">
    <filterColumn colId="1">
      <filters>
        <filter val="2018/10/27"/>
        <filter val="2018/10/28"/>
        <filter val="2018/10/29"/>
      </filters>
    </filterColumn>
    <filterColumn colId="7">
      <customFilters>
        <customFilter operator="notEqual" val=" "/>
      </customFilters>
    </filterColumn>
  </autoFilter>
  <mergeCells count="7">
    <mergeCell ref="R77:S77"/>
    <mergeCell ref="B2:C2"/>
    <mergeCell ref="D2:E2"/>
    <mergeCell ref="F2:G2"/>
    <mergeCell ref="H2:L2"/>
    <mergeCell ref="M2:Q2"/>
    <mergeCell ref="R65:S65"/>
  </mergeCells>
  <phoneticPr fontId="1"/>
  <hyperlinks>
    <hyperlink ref="S5" r:id="rId1"/>
    <hyperlink ref="S13" r:id="rId2"/>
    <hyperlink ref="S22" r:id="rId3"/>
    <hyperlink ref="S31" r:id="rId4"/>
    <hyperlink ref="S76" r:id="rId5"/>
    <hyperlink ref="S70" r:id="rId6"/>
    <hyperlink ref="S84" r:id="rId7"/>
    <hyperlink ref="S90" r:id="rId8"/>
    <hyperlink ref="S98" r:id="rId9"/>
    <hyperlink ref="S103" r:id="rId10"/>
    <hyperlink ref="S119" r:id="rId11"/>
    <hyperlink ref="S37" r:id="rId12"/>
    <hyperlink ref="S53" r:id="rId13"/>
    <hyperlink ref="S43" r:id="rId14"/>
    <hyperlink ref="S137" r:id="rId15"/>
  </hyperlinks>
  <pageMargins left="0.25" right="0.25" top="0.75" bottom="0.75" header="0.3" footer="0.3"/>
  <pageSetup paperSize="9" scale="47" orientation="portrait" horizontalDpi="1200" verticalDpi="1200" r:id="rId1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workbookViewId="0"/>
  </sheetViews>
  <sheetFormatPr defaultRowHeight="12.75"/>
  <cols>
    <col min="1" max="1" width="3.9296875" customWidth="1"/>
    <col min="2" max="2" width="2.46484375" style="240" customWidth="1"/>
    <col min="3" max="3" width="12" customWidth="1"/>
    <col min="4" max="4" width="6.73046875" customWidth="1"/>
    <col min="5" max="5" width="17.06640625" customWidth="1"/>
    <col min="7" max="7" width="25.86328125" customWidth="1"/>
    <col min="8" max="8" width="8.9296875" customWidth="1"/>
    <col min="10" max="10" width="12.796875" customWidth="1"/>
    <col min="13" max="13" width="26.19921875" customWidth="1"/>
    <col min="14" max="14" width="28.59765625" customWidth="1"/>
  </cols>
  <sheetData>
    <row r="1" spans="1:2" ht="18.75">
      <c r="A1" s="241" t="s">
        <v>404</v>
      </c>
    </row>
    <row r="2" spans="1:2" ht="18.75">
      <c r="A2" s="241"/>
    </row>
    <row r="3" spans="1:2">
      <c r="B3" s="240" t="s">
        <v>372</v>
      </c>
    </row>
    <row r="21" spans="2:9">
      <c r="C21" t="s">
        <v>371</v>
      </c>
    </row>
    <row r="22" spans="2:9" s="239" customFormat="1" ht="77" customHeight="1">
      <c r="B22" s="240"/>
      <c r="C22" s="362" t="s">
        <v>373</v>
      </c>
      <c r="D22" s="362"/>
      <c r="E22" s="362"/>
      <c r="F22" s="362"/>
      <c r="G22" s="362"/>
      <c r="H22" s="362"/>
      <c r="I22" s="362"/>
    </row>
    <row r="24" spans="2:9">
      <c r="C24" t="s">
        <v>369</v>
      </c>
    </row>
    <row r="25" spans="2:9">
      <c r="C25" t="s">
        <v>370</v>
      </c>
    </row>
    <row r="26" spans="2:9">
      <c r="C26" t="s">
        <v>374</v>
      </c>
    </row>
    <row r="27" spans="2:9">
      <c r="C27" t="s">
        <v>375</v>
      </c>
    </row>
    <row r="29" spans="2:9">
      <c r="C29" t="s">
        <v>376</v>
      </c>
    </row>
    <row r="30" spans="2:9">
      <c r="C30" t="s">
        <v>378</v>
      </c>
    </row>
    <row r="31" spans="2:9">
      <c r="C31" t="s">
        <v>379</v>
      </c>
    </row>
    <row r="32" spans="2:9">
      <c r="C32" t="s">
        <v>425</v>
      </c>
    </row>
    <row r="33" spans="2:13">
      <c r="C33" t="s">
        <v>384</v>
      </c>
    </row>
    <row r="34" spans="2:13">
      <c r="C34" t="s">
        <v>381</v>
      </c>
    </row>
    <row r="35" spans="2:13">
      <c r="C35" t="s">
        <v>380</v>
      </c>
    </row>
    <row r="36" spans="2:13">
      <c r="C36" t="s">
        <v>382</v>
      </c>
    </row>
    <row r="37" spans="2:13">
      <c r="C37" t="s">
        <v>421</v>
      </c>
    </row>
    <row r="39" spans="2:13">
      <c r="C39" t="s">
        <v>383</v>
      </c>
    </row>
    <row r="40" spans="2:13">
      <c r="C40" t="s">
        <v>402</v>
      </c>
    </row>
    <row r="41" spans="2:13">
      <c r="C41" t="s">
        <v>401</v>
      </c>
    </row>
    <row r="44" spans="2:13">
      <c r="B44" s="240" t="s">
        <v>403</v>
      </c>
    </row>
    <row r="45" spans="2:13" ht="51">
      <c r="C45" s="110" t="s">
        <v>46</v>
      </c>
      <c r="D45" s="110" t="s">
        <v>47</v>
      </c>
      <c r="E45" s="111" t="s">
        <v>1</v>
      </c>
      <c r="F45" s="112" t="s">
        <v>77</v>
      </c>
      <c r="G45" s="110" t="s">
        <v>106</v>
      </c>
      <c r="H45" s="120" t="s">
        <v>81</v>
      </c>
      <c r="I45" s="120" t="s">
        <v>82</v>
      </c>
      <c r="J45" s="121" t="s">
        <v>298</v>
      </c>
      <c r="K45" s="122" t="s">
        <v>83</v>
      </c>
      <c r="L45" s="123" t="s">
        <v>84</v>
      </c>
      <c r="M45" s="124" t="s">
        <v>105</v>
      </c>
    </row>
    <row r="46" spans="2:13">
      <c r="C46" s="110" t="s">
        <v>2</v>
      </c>
      <c r="D46" s="110" t="s">
        <v>54</v>
      </c>
      <c r="E46" s="111" t="s">
        <v>48</v>
      </c>
      <c r="F46" s="113">
        <v>33.200000000000003</v>
      </c>
      <c r="G46" s="110" t="s">
        <v>57</v>
      </c>
      <c r="H46" s="111">
        <v>5062</v>
      </c>
      <c r="I46" s="111"/>
      <c r="J46" s="125">
        <v>0.76</v>
      </c>
      <c r="K46" s="126"/>
      <c r="L46" s="127"/>
      <c r="M46" s="124"/>
    </row>
    <row r="47" spans="2:13">
      <c r="C47" s="110" t="s">
        <v>2</v>
      </c>
      <c r="D47" s="110" t="s">
        <v>56</v>
      </c>
      <c r="E47" s="111" t="s">
        <v>48</v>
      </c>
      <c r="F47" s="113">
        <v>33.200000000000003</v>
      </c>
      <c r="G47" s="110" t="s">
        <v>55</v>
      </c>
      <c r="H47" s="111">
        <v>5128</v>
      </c>
      <c r="I47" s="111">
        <v>66</v>
      </c>
      <c r="J47" s="125">
        <v>0.46</v>
      </c>
      <c r="K47" s="126">
        <v>9.9600000000000009</v>
      </c>
      <c r="L47" s="127">
        <v>6.6265060240963853</v>
      </c>
      <c r="M47" s="124" t="s">
        <v>60</v>
      </c>
    </row>
    <row r="48" spans="2:13">
      <c r="C48" s="110" t="s">
        <v>2</v>
      </c>
      <c r="D48" s="110" t="s">
        <v>63</v>
      </c>
      <c r="E48" s="111" t="s">
        <v>48</v>
      </c>
      <c r="F48" s="113">
        <v>33.200000000000003</v>
      </c>
      <c r="G48" s="110" t="s">
        <v>58</v>
      </c>
      <c r="H48" s="111">
        <v>5134</v>
      </c>
      <c r="I48" s="111"/>
      <c r="J48" s="125">
        <v>0.74</v>
      </c>
      <c r="K48" s="126"/>
      <c r="L48" s="127"/>
      <c r="M48" s="124"/>
    </row>
    <row r="49" spans="3:13">
      <c r="C49" s="110" t="s">
        <v>2</v>
      </c>
      <c r="D49" s="110" t="s">
        <v>64</v>
      </c>
      <c r="E49" s="111" t="s">
        <v>48</v>
      </c>
      <c r="F49" s="113">
        <v>33.200000000000003</v>
      </c>
      <c r="G49" s="110" t="s">
        <v>59</v>
      </c>
      <c r="H49" s="111">
        <v>5215</v>
      </c>
      <c r="I49" s="111">
        <v>81</v>
      </c>
      <c r="J49" s="125">
        <v>0.38</v>
      </c>
      <c r="K49" s="126">
        <v>11.952</v>
      </c>
      <c r="L49" s="127">
        <v>6.7771084337349397</v>
      </c>
      <c r="M49" s="124" t="s">
        <v>69</v>
      </c>
    </row>
    <row r="50" spans="3:13">
      <c r="C50" s="110" t="s">
        <v>8</v>
      </c>
      <c r="D50" s="110" t="s">
        <v>73</v>
      </c>
      <c r="E50" s="111" t="s">
        <v>48</v>
      </c>
      <c r="F50" s="113">
        <v>33.200000000000003</v>
      </c>
      <c r="G50" s="110" t="s">
        <v>57</v>
      </c>
      <c r="H50" s="111">
        <v>308.7</v>
      </c>
      <c r="I50" s="111"/>
      <c r="J50" s="125">
        <v>0.8</v>
      </c>
      <c r="K50" s="126"/>
      <c r="L50" s="127"/>
      <c r="M50" s="124"/>
    </row>
    <row r="51" spans="3:13">
      <c r="C51" s="110" t="s">
        <v>8</v>
      </c>
      <c r="D51" s="110" t="s">
        <v>74</v>
      </c>
      <c r="E51" s="111" t="s">
        <v>48</v>
      </c>
      <c r="F51" s="113">
        <v>33.200000000000003</v>
      </c>
      <c r="G51" s="110" t="s">
        <v>55</v>
      </c>
      <c r="H51" s="111">
        <v>385.6</v>
      </c>
      <c r="I51" s="111">
        <v>76.900000000000034</v>
      </c>
      <c r="J51" s="125">
        <v>0.46</v>
      </c>
      <c r="K51" s="126">
        <v>11.288000000000002</v>
      </c>
      <c r="L51" s="127">
        <v>6.8125442948263659</v>
      </c>
      <c r="M51" s="124" t="s">
        <v>69</v>
      </c>
    </row>
    <row r="52" spans="3:13">
      <c r="C52" s="110" t="s">
        <v>8</v>
      </c>
      <c r="D52" s="110" t="s">
        <v>87</v>
      </c>
      <c r="E52" s="111" t="s">
        <v>48</v>
      </c>
      <c r="F52" s="113">
        <v>33.200000000000003</v>
      </c>
      <c r="G52" s="110" t="s">
        <v>58</v>
      </c>
      <c r="H52" s="111">
        <v>386.5</v>
      </c>
      <c r="I52" s="111"/>
      <c r="J52" s="125">
        <v>0.91</v>
      </c>
      <c r="K52" s="126"/>
      <c r="L52" s="127"/>
      <c r="M52" s="124"/>
    </row>
    <row r="53" spans="3:13">
      <c r="C53" s="110" t="s">
        <v>8</v>
      </c>
      <c r="D53" s="110" t="s">
        <v>88</v>
      </c>
      <c r="E53" s="111" t="s">
        <v>48</v>
      </c>
      <c r="F53" s="113">
        <v>33.200000000000003</v>
      </c>
      <c r="G53" s="110" t="s">
        <v>59</v>
      </c>
      <c r="H53" s="111">
        <v>465.5</v>
      </c>
      <c r="I53" s="111">
        <v>79</v>
      </c>
      <c r="J53" s="125">
        <v>0.56000000000000005</v>
      </c>
      <c r="K53" s="126">
        <v>11.620000000000001</v>
      </c>
      <c r="L53" s="127">
        <v>6.798623063683304</v>
      </c>
      <c r="M53" s="124" t="s">
        <v>69</v>
      </c>
    </row>
    <row r="54" spans="3:13">
      <c r="C54" s="110" t="s">
        <v>94</v>
      </c>
      <c r="D54" s="110" t="s">
        <v>92</v>
      </c>
      <c r="E54" s="111" t="s">
        <v>48</v>
      </c>
      <c r="F54" s="113">
        <v>33.200000000000003</v>
      </c>
      <c r="G54" s="110" t="s">
        <v>57</v>
      </c>
      <c r="H54" s="111">
        <v>469.3</v>
      </c>
      <c r="I54" s="111"/>
      <c r="J54" s="125">
        <v>0.77</v>
      </c>
      <c r="K54" s="126"/>
      <c r="L54" s="127"/>
      <c r="M54" s="124"/>
    </row>
    <row r="55" spans="3:13">
      <c r="C55" s="110" t="s">
        <v>94</v>
      </c>
      <c r="D55" s="110" t="s">
        <v>95</v>
      </c>
      <c r="E55" s="111" t="s">
        <v>48</v>
      </c>
      <c r="F55" s="113">
        <v>33.200000000000003</v>
      </c>
      <c r="G55" s="110" t="s">
        <v>55</v>
      </c>
      <c r="H55" s="111">
        <v>536.4</v>
      </c>
      <c r="I55" s="111">
        <v>67.099999999999966</v>
      </c>
      <c r="J55" s="125">
        <v>0.53500000000000003</v>
      </c>
      <c r="K55" s="126">
        <v>7.8020000000000005</v>
      </c>
      <c r="L55" s="127">
        <v>8.6003588823378578</v>
      </c>
      <c r="M55" s="124" t="s">
        <v>69</v>
      </c>
    </row>
    <row r="56" spans="3:13">
      <c r="C56" s="110" t="s">
        <v>11</v>
      </c>
      <c r="D56" s="110" t="s">
        <v>109</v>
      </c>
      <c r="E56" s="111" t="s">
        <v>48</v>
      </c>
      <c r="F56" s="113">
        <v>33.200000000000003</v>
      </c>
      <c r="G56" s="110" t="s">
        <v>58</v>
      </c>
      <c r="H56" s="111">
        <v>536.70000000000005</v>
      </c>
      <c r="I56" s="111"/>
      <c r="J56" s="125">
        <v>0.86</v>
      </c>
      <c r="K56" s="126"/>
      <c r="L56" s="127"/>
      <c r="M56" s="124"/>
    </row>
    <row r="57" spans="3:13">
      <c r="C57" s="110" t="s">
        <v>209</v>
      </c>
      <c r="D57" s="110" t="s">
        <v>110</v>
      </c>
      <c r="E57" s="111" t="s">
        <v>48</v>
      </c>
      <c r="F57" s="113">
        <v>33.200000000000003</v>
      </c>
      <c r="G57" s="110" t="s">
        <v>59</v>
      </c>
      <c r="H57" s="111">
        <v>605.5</v>
      </c>
      <c r="I57" s="111">
        <v>68.799999999999955</v>
      </c>
      <c r="J57" s="125">
        <v>0.59</v>
      </c>
      <c r="K57" s="126">
        <v>8.9640000000000022</v>
      </c>
      <c r="L57" s="127">
        <v>7.6751450245426076</v>
      </c>
      <c r="M57" s="124" t="s">
        <v>69</v>
      </c>
    </row>
    <row r="58" spans="3:13">
      <c r="C58" s="110" t="s">
        <v>209</v>
      </c>
      <c r="D58" s="110" t="s">
        <v>220</v>
      </c>
      <c r="E58" s="111" t="s">
        <v>48</v>
      </c>
      <c r="F58" s="113">
        <v>33.200000000000003</v>
      </c>
      <c r="G58" s="110" t="s">
        <v>57</v>
      </c>
      <c r="H58" s="111">
        <v>613.5</v>
      </c>
      <c r="I58" s="111"/>
      <c r="J58" s="125">
        <v>0.99</v>
      </c>
      <c r="K58" s="126"/>
      <c r="L58" s="127"/>
      <c r="M58" s="124"/>
    </row>
    <row r="59" spans="3:13" ht="38.25">
      <c r="C59" s="110" t="s">
        <v>221</v>
      </c>
      <c r="D59" s="110" t="s">
        <v>222</v>
      </c>
      <c r="E59" s="111" t="s">
        <v>48</v>
      </c>
      <c r="F59" s="113">
        <v>33.200000000000003</v>
      </c>
      <c r="G59" s="110" t="s">
        <v>217</v>
      </c>
      <c r="H59" s="111">
        <v>783.5</v>
      </c>
      <c r="I59" s="111">
        <v>170</v>
      </c>
      <c r="J59" s="125">
        <v>0.125</v>
      </c>
      <c r="K59" s="126">
        <v>28.718000000000004</v>
      </c>
      <c r="L59" s="127">
        <v>5.9196322863709163</v>
      </c>
      <c r="M59" s="124" t="s">
        <v>218</v>
      </c>
    </row>
    <row r="60" spans="3:13">
      <c r="C60" s="110" t="s">
        <v>238</v>
      </c>
      <c r="D60" s="110" t="s">
        <v>223</v>
      </c>
      <c r="E60" s="111" t="s">
        <v>48</v>
      </c>
      <c r="F60" s="113">
        <v>33.200000000000003</v>
      </c>
      <c r="G60" s="110" t="s">
        <v>167</v>
      </c>
      <c r="H60" s="111">
        <v>892.7</v>
      </c>
      <c r="I60" s="111">
        <v>109.20000000000005</v>
      </c>
      <c r="J60" s="125">
        <v>5.5E-2</v>
      </c>
      <c r="K60" s="126"/>
      <c r="L60" s="127"/>
      <c r="M60" s="124"/>
    </row>
    <row r="61" spans="3:13">
      <c r="C61" s="110" t="s">
        <v>238</v>
      </c>
      <c r="D61" s="110" t="s">
        <v>254</v>
      </c>
      <c r="E61" s="111" t="s">
        <v>48</v>
      </c>
      <c r="F61" s="113">
        <v>33.200000000000003</v>
      </c>
      <c r="G61" s="110" t="s">
        <v>166</v>
      </c>
      <c r="H61" s="111">
        <v>901.5</v>
      </c>
      <c r="I61" s="111"/>
      <c r="J61" s="125">
        <v>0.99</v>
      </c>
      <c r="K61" s="126"/>
      <c r="L61" s="127"/>
      <c r="M61" s="124"/>
    </row>
    <row r="62" spans="3:13" ht="38.25">
      <c r="C62" s="110" t="s">
        <v>238</v>
      </c>
      <c r="D62" s="110" t="s">
        <v>256</v>
      </c>
      <c r="E62" s="111" t="s">
        <v>48</v>
      </c>
      <c r="F62" s="113">
        <v>33.200000000000003</v>
      </c>
      <c r="G62" s="110" t="s">
        <v>242</v>
      </c>
      <c r="H62" s="111">
        <v>1132.4000000000001</v>
      </c>
      <c r="I62" s="111">
        <v>230.90000000000009</v>
      </c>
      <c r="J62" s="125">
        <v>0.06</v>
      </c>
      <c r="K62" s="126">
        <v>30.876000000000001</v>
      </c>
      <c r="L62" s="127">
        <v>7.4783002979660607</v>
      </c>
      <c r="M62" s="124" t="s">
        <v>244</v>
      </c>
    </row>
    <row r="63" spans="3:13">
      <c r="C63" s="110" t="s">
        <v>238</v>
      </c>
      <c r="D63" s="110" t="s">
        <v>257</v>
      </c>
      <c r="E63" s="111" t="s">
        <v>48</v>
      </c>
      <c r="F63" s="113">
        <v>33.200000000000003</v>
      </c>
      <c r="G63" s="110" t="s">
        <v>245</v>
      </c>
      <c r="H63" s="111">
        <v>1147.8</v>
      </c>
      <c r="I63" s="111">
        <v>15.399999999999864</v>
      </c>
      <c r="J63" s="125">
        <v>0.04</v>
      </c>
      <c r="K63" s="126"/>
      <c r="L63" s="127"/>
      <c r="M63" s="124" t="s">
        <v>251</v>
      </c>
    </row>
    <row r="64" spans="3:13">
      <c r="C64" s="110" t="s">
        <v>238</v>
      </c>
      <c r="D64" s="110" t="s">
        <v>259</v>
      </c>
      <c r="E64" s="111" t="s">
        <v>48</v>
      </c>
      <c r="F64" s="113">
        <v>33.200000000000003</v>
      </c>
      <c r="G64" s="110" t="s">
        <v>248</v>
      </c>
      <c r="H64" s="111">
        <v>1147.8</v>
      </c>
      <c r="I64" s="111"/>
      <c r="J64" s="125">
        <v>0.505</v>
      </c>
      <c r="K64" s="128"/>
      <c r="L64" s="129"/>
      <c r="M64" s="130"/>
    </row>
    <row r="65" spans="3:13" ht="25.5">
      <c r="C65" s="110" t="s">
        <v>260</v>
      </c>
      <c r="D65" s="110" t="s">
        <v>273</v>
      </c>
      <c r="E65" s="111" t="s">
        <v>48</v>
      </c>
      <c r="F65" s="113">
        <v>33.200000000000003</v>
      </c>
      <c r="G65" s="110" t="s">
        <v>249</v>
      </c>
      <c r="H65" s="111">
        <v>1224.5</v>
      </c>
      <c r="I65" s="111">
        <v>76.700000000000045</v>
      </c>
      <c r="J65" s="125">
        <v>0.03</v>
      </c>
      <c r="K65" s="128">
        <v>15.770000000000001</v>
      </c>
      <c r="L65" s="129">
        <v>4.8636651870640479</v>
      </c>
      <c r="M65" s="130" t="s">
        <v>311</v>
      </c>
    </row>
    <row r="66" spans="3:13">
      <c r="C66" s="110" t="s">
        <v>262</v>
      </c>
      <c r="D66" s="110" t="s">
        <v>274</v>
      </c>
      <c r="E66" s="111" t="s">
        <v>48</v>
      </c>
      <c r="F66" s="113">
        <v>33.200000000000003</v>
      </c>
      <c r="G66" s="110" t="s">
        <v>250</v>
      </c>
      <c r="H66" s="111">
        <v>1226.4000000000001</v>
      </c>
      <c r="I66" s="111">
        <v>1.9000000000000909</v>
      </c>
      <c r="J66" s="125">
        <v>3.5000000000000003E-2</v>
      </c>
      <c r="K66" s="131"/>
      <c r="L66" s="129"/>
      <c r="M66" s="132" t="s">
        <v>253</v>
      </c>
    </row>
    <row r="67" spans="3:13">
      <c r="C67" s="110" t="s">
        <v>262</v>
      </c>
      <c r="D67" s="110" t="s">
        <v>279</v>
      </c>
      <c r="E67" s="111" t="s">
        <v>48</v>
      </c>
      <c r="F67" s="113">
        <v>33.200000000000003</v>
      </c>
      <c r="G67" s="110" t="s">
        <v>261</v>
      </c>
      <c r="H67" s="111">
        <v>1232.3</v>
      </c>
      <c r="I67" s="111"/>
      <c r="J67" s="125">
        <v>0.70499999999999996</v>
      </c>
      <c r="K67" s="126"/>
      <c r="L67" s="127"/>
      <c r="M67" s="124"/>
    </row>
    <row r="68" spans="3:13">
      <c r="C68" s="110" t="s">
        <v>262</v>
      </c>
      <c r="D68" s="110" t="s">
        <v>282</v>
      </c>
      <c r="E68" s="111" t="s">
        <v>48</v>
      </c>
      <c r="F68" s="113">
        <v>33.200000000000003</v>
      </c>
      <c r="G68" s="110" t="s">
        <v>281</v>
      </c>
      <c r="H68" s="111">
        <v>1299.4000000000001</v>
      </c>
      <c r="I68" s="111">
        <v>67.100000000000136</v>
      </c>
      <c r="J68" s="125">
        <v>0.39500000000000002</v>
      </c>
      <c r="K68" s="126">
        <v>10.292</v>
      </c>
      <c r="L68" s="127">
        <v>6.5196268946754898</v>
      </c>
      <c r="M68" s="124" t="s">
        <v>69</v>
      </c>
    </row>
    <row r="69" spans="3:13">
      <c r="C69" s="110" t="s">
        <v>262</v>
      </c>
      <c r="D69" s="110" t="s">
        <v>286</v>
      </c>
      <c r="E69" s="111" t="s">
        <v>48</v>
      </c>
      <c r="F69" s="113">
        <v>33.200000000000003</v>
      </c>
      <c r="G69" s="110" t="s">
        <v>287</v>
      </c>
      <c r="H69" s="111">
        <v>1299.4000000000001</v>
      </c>
      <c r="I69" s="111"/>
      <c r="J69" s="125">
        <v>0.995</v>
      </c>
      <c r="K69" s="126"/>
      <c r="L69" s="127"/>
      <c r="M69" s="124"/>
    </row>
    <row r="70" spans="3:13">
      <c r="C70" s="110" t="s">
        <v>300</v>
      </c>
      <c r="D70" s="110" t="s">
        <v>299</v>
      </c>
      <c r="E70" s="111" t="s">
        <v>48</v>
      </c>
      <c r="F70" s="113">
        <v>33.200000000000003</v>
      </c>
      <c r="G70" s="110" t="s">
        <v>292</v>
      </c>
      <c r="H70" s="111">
        <v>1565.8</v>
      </c>
      <c r="I70" s="111">
        <v>266.39999999999986</v>
      </c>
      <c r="J70" s="125">
        <v>6.5000000000000002E-2</v>
      </c>
      <c r="K70" s="126">
        <v>30.876000000000001</v>
      </c>
      <c r="L70" s="127">
        <v>8.6280606296152307</v>
      </c>
      <c r="M70" s="124" t="s">
        <v>69</v>
      </c>
    </row>
    <row r="71" spans="3:13" ht="38.25">
      <c r="C71" s="110" t="s">
        <v>300</v>
      </c>
      <c r="D71" s="110" t="s">
        <v>301</v>
      </c>
      <c r="E71" s="111" t="s">
        <v>48</v>
      </c>
      <c r="F71" s="113">
        <v>33.200000000000003</v>
      </c>
      <c r="G71" s="110" t="s">
        <v>59</v>
      </c>
      <c r="H71" s="111">
        <v>1575.8</v>
      </c>
      <c r="I71" s="111">
        <v>10</v>
      </c>
      <c r="J71" s="125">
        <v>0.06</v>
      </c>
      <c r="K71" s="126"/>
      <c r="L71" s="127"/>
      <c r="M71" s="124" t="s">
        <v>244</v>
      </c>
    </row>
    <row r="72" spans="3:13">
      <c r="C72" s="110" t="s">
        <v>14</v>
      </c>
      <c r="D72" s="110" t="s">
        <v>114</v>
      </c>
      <c r="E72" s="111" t="s">
        <v>48</v>
      </c>
      <c r="F72" s="113">
        <v>33.200000000000003</v>
      </c>
      <c r="G72" s="110" t="s">
        <v>57</v>
      </c>
      <c r="H72" s="111">
        <v>1579.2</v>
      </c>
      <c r="I72" s="111"/>
      <c r="J72" s="125">
        <v>0.78</v>
      </c>
      <c r="K72" s="126"/>
      <c r="L72" s="127"/>
      <c r="M72" s="124"/>
    </row>
    <row r="73" spans="3:13">
      <c r="C73" s="110" t="s">
        <v>14</v>
      </c>
      <c r="D73" s="110" t="s">
        <v>115</v>
      </c>
      <c r="E73" s="111" t="s">
        <v>48</v>
      </c>
      <c r="F73" s="113">
        <v>33.200000000000003</v>
      </c>
      <c r="G73" s="110" t="s">
        <v>55</v>
      </c>
      <c r="H73" s="111">
        <v>1647.4</v>
      </c>
      <c r="I73" s="111">
        <v>68.200000000000045</v>
      </c>
      <c r="J73" s="125">
        <v>0.55000000000000004</v>
      </c>
      <c r="K73" s="126">
        <v>7.6360000000000001</v>
      </c>
      <c r="L73" s="127">
        <v>8.9313776846516557</v>
      </c>
      <c r="M73" s="124" t="s">
        <v>69</v>
      </c>
    </row>
    <row r="74" spans="3:13">
      <c r="C74" s="110" t="s">
        <v>16</v>
      </c>
      <c r="D74" s="110" t="s">
        <v>119</v>
      </c>
      <c r="E74" s="111" t="s">
        <v>48</v>
      </c>
      <c r="F74" s="113">
        <v>33.200000000000003</v>
      </c>
      <c r="G74" s="110" t="s">
        <v>58</v>
      </c>
      <c r="H74" s="111">
        <v>1726.9</v>
      </c>
      <c r="I74" s="111"/>
      <c r="J74" s="125">
        <v>1</v>
      </c>
      <c r="K74" s="126"/>
      <c r="L74" s="127"/>
      <c r="M74" s="124"/>
    </row>
    <row r="75" spans="3:13">
      <c r="C75" s="133" t="s">
        <v>16</v>
      </c>
      <c r="D75" s="134" t="s">
        <v>120</v>
      </c>
      <c r="E75" s="111" t="s">
        <v>48</v>
      </c>
      <c r="F75" s="135">
        <v>33.200000000000003</v>
      </c>
      <c r="G75" s="134" t="s">
        <v>59</v>
      </c>
      <c r="H75" s="136">
        <v>1826.6</v>
      </c>
      <c r="I75" s="136">
        <v>99.699999999999818</v>
      </c>
      <c r="J75" s="137">
        <v>0.55000000000000004</v>
      </c>
      <c r="K75" s="138">
        <v>14.94</v>
      </c>
      <c r="L75" s="127">
        <v>6.6733601070950348</v>
      </c>
      <c r="M75" s="139" t="s">
        <v>153</v>
      </c>
    </row>
    <row r="76" spans="3:13">
      <c r="C76" s="253"/>
      <c r="D76" s="254"/>
      <c r="E76" s="243"/>
      <c r="F76" s="255"/>
      <c r="G76" s="254"/>
      <c r="H76" s="256" t="s">
        <v>419</v>
      </c>
      <c r="I76" s="256">
        <f>SUM(I46:I75)</f>
        <v>1554.3</v>
      </c>
      <c r="J76" s="257"/>
      <c r="K76" s="258"/>
      <c r="L76" s="259"/>
      <c r="M76" s="260"/>
    </row>
    <row r="77" spans="3:13">
      <c r="C77" s="253"/>
      <c r="D77" s="254"/>
      <c r="E77" s="243"/>
      <c r="F77" s="255"/>
      <c r="G77" s="254"/>
      <c r="H77" s="256" t="s">
        <v>420</v>
      </c>
      <c r="I77" s="256">
        <f>I76-I63-I66-I60</f>
        <v>1427.8</v>
      </c>
      <c r="J77" s="257"/>
      <c r="K77" s="258">
        <f>SUM(K46:K75)</f>
        <v>200.69400000000002</v>
      </c>
      <c r="L77" s="259">
        <f>I77/K77</f>
        <v>7.1143133327354073</v>
      </c>
      <c r="M77" s="260"/>
    </row>
    <row r="79" spans="3:13" ht="51">
      <c r="C79" s="37" t="s">
        <v>46</v>
      </c>
      <c r="D79" s="37" t="s">
        <v>47</v>
      </c>
      <c r="E79" s="36" t="s">
        <v>1</v>
      </c>
      <c r="F79" s="38" t="s">
        <v>77</v>
      </c>
      <c r="G79" s="40" t="s">
        <v>107</v>
      </c>
      <c r="H79" s="41" t="s">
        <v>79</v>
      </c>
      <c r="I79" s="102" t="s">
        <v>80</v>
      </c>
      <c r="J79" s="41" t="s">
        <v>78</v>
      </c>
      <c r="K79" s="41" t="s">
        <v>297</v>
      </c>
      <c r="L79" s="42" t="s">
        <v>96</v>
      </c>
      <c r="M79" s="43" t="s">
        <v>298</v>
      </c>
    </row>
    <row r="80" spans="3:13">
      <c r="C80" s="37" t="s">
        <v>2</v>
      </c>
      <c r="D80" s="37" t="s">
        <v>3</v>
      </c>
      <c r="E80" s="36" t="s">
        <v>48</v>
      </c>
      <c r="F80" s="77">
        <v>33.200000000000003</v>
      </c>
      <c r="G80" s="78" t="s">
        <v>305</v>
      </c>
      <c r="H80" s="40">
        <v>3.2</v>
      </c>
      <c r="I80" s="103"/>
      <c r="J80" s="40"/>
      <c r="K80" s="40"/>
      <c r="L80" s="79"/>
      <c r="M80" s="80">
        <v>0.46</v>
      </c>
    </row>
    <row r="81" spans="3:13">
      <c r="C81" s="37" t="s">
        <v>2</v>
      </c>
      <c r="D81" s="37" t="s">
        <v>4</v>
      </c>
      <c r="E81" s="36" t="s">
        <v>48</v>
      </c>
      <c r="F81" s="77">
        <v>33.200000000000003</v>
      </c>
      <c r="G81" s="78" t="s">
        <v>306</v>
      </c>
      <c r="H81" s="40">
        <v>13.15</v>
      </c>
      <c r="I81" s="103">
        <v>9.9499999999999993</v>
      </c>
      <c r="J81" s="40">
        <v>9.2959999999999994</v>
      </c>
      <c r="K81" s="40">
        <v>0.65399999999999991</v>
      </c>
      <c r="L81" s="79">
        <v>0.15069444444444446</v>
      </c>
      <c r="M81" s="80">
        <v>0.74</v>
      </c>
    </row>
    <row r="82" spans="3:13">
      <c r="C82" s="37" t="s">
        <v>2</v>
      </c>
      <c r="D82" s="37" t="s">
        <v>65</v>
      </c>
      <c r="E82" s="36" t="s">
        <v>48</v>
      </c>
      <c r="F82" s="77">
        <v>33.200000000000003</v>
      </c>
      <c r="G82" s="78" t="s">
        <v>61</v>
      </c>
      <c r="H82" s="40">
        <v>0</v>
      </c>
      <c r="I82" s="103"/>
      <c r="J82" s="40"/>
      <c r="K82" s="40"/>
      <c r="L82" s="79"/>
      <c r="M82" s="80">
        <v>0.38</v>
      </c>
    </row>
    <row r="83" spans="3:13">
      <c r="C83" s="37" t="s">
        <v>2</v>
      </c>
      <c r="D83" s="37" t="s">
        <v>97</v>
      </c>
      <c r="E83" s="36" t="s">
        <v>48</v>
      </c>
      <c r="F83" s="77">
        <v>33.200000000000003</v>
      </c>
      <c r="G83" s="78" t="s">
        <v>62</v>
      </c>
      <c r="H83" s="40">
        <v>13.2</v>
      </c>
      <c r="I83" s="103">
        <v>13.2</v>
      </c>
      <c r="J83" s="40">
        <v>13.944000000000003</v>
      </c>
      <c r="K83" s="40">
        <v>-0.74400000000000333</v>
      </c>
      <c r="L83" s="79">
        <v>1.388888888888884E-2</v>
      </c>
      <c r="M83" s="80">
        <v>0.8</v>
      </c>
    </row>
    <row r="84" spans="3:13">
      <c r="C84" s="37" t="s">
        <v>8</v>
      </c>
      <c r="D84" s="37" t="s">
        <v>9</v>
      </c>
      <c r="E84" s="36" t="s">
        <v>48</v>
      </c>
      <c r="F84" s="77">
        <v>33.200000000000003</v>
      </c>
      <c r="G84" s="78" t="s">
        <v>304</v>
      </c>
      <c r="H84" s="40">
        <v>25.2</v>
      </c>
      <c r="I84" s="103"/>
      <c r="J84" s="40"/>
      <c r="K84" s="40"/>
      <c r="L84" s="79"/>
      <c r="M84" s="80">
        <v>0.46</v>
      </c>
    </row>
    <row r="85" spans="3:13">
      <c r="C85" s="37" t="s">
        <v>8</v>
      </c>
      <c r="D85" s="37" t="s">
        <v>10</v>
      </c>
      <c r="E85" s="36" t="s">
        <v>48</v>
      </c>
      <c r="F85" s="77">
        <v>33.200000000000003</v>
      </c>
      <c r="G85" s="78" t="s">
        <v>306</v>
      </c>
      <c r="H85" s="40">
        <v>40.9</v>
      </c>
      <c r="I85" s="103">
        <v>15.7</v>
      </c>
      <c r="J85" s="40">
        <v>14.940000000000001</v>
      </c>
      <c r="K85" s="40">
        <v>0.75999999999999801</v>
      </c>
      <c r="L85" s="79">
        <v>0.23819444444444438</v>
      </c>
      <c r="M85" s="80">
        <v>0.91</v>
      </c>
    </row>
    <row r="86" spans="3:13">
      <c r="C86" s="37" t="s">
        <v>8</v>
      </c>
      <c r="D86" s="37" t="s">
        <v>89</v>
      </c>
      <c r="E86" s="36" t="s">
        <v>48</v>
      </c>
      <c r="F86" s="77">
        <v>33.200000000000003</v>
      </c>
      <c r="G86" s="78" t="s">
        <v>61</v>
      </c>
      <c r="H86" s="40">
        <v>0</v>
      </c>
      <c r="I86" s="103"/>
      <c r="J86" s="40"/>
      <c r="K86" s="40"/>
      <c r="L86" s="79"/>
      <c r="M86" s="80">
        <v>0.56000000000000005</v>
      </c>
    </row>
    <row r="87" spans="3:13">
      <c r="C87" s="37" t="s">
        <v>8</v>
      </c>
      <c r="D87" s="37" t="s">
        <v>90</v>
      </c>
      <c r="E87" s="36" t="s">
        <v>48</v>
      </c>
      <c r="F87" s="77">
        <v>33.200000000000003</v>
      </c>
      <c r="G87" s="78" t="s">
        <v>62</v>
      </c>
      <c r="H87" s="40">
        <v>7.6</v>
      </c>
      <c r="I87" s="103">
        <v>7.6</v>
      </c>
      <c r="J87" s="40">
        <v>7.968</v>
      </c>
      <c r="K87" s="40">
        <v>-0.36800000000000033</v>
      </c>
      <c r="L87" s="79">
        <v>8.3333333333333037E-3</v>
      </c>
      <c r="M87" s="80">
        <v>0.8</v>
      </c>
    </row>
    <row r="88" spans="3:13">
      <c r="C88" s="37" t="s">
        <v>94</v>
      </c>
      <c r="D88" s="37" t="s">
        <v>12</v>
      </c>
      <c r="E88" s="81" t="s">
        <v>48</v>
      </c>
      <c r="F88" s="77">
        <v>33.200000000000003</v>
      </c>
      <c r="G88" s="78" t="s">
        <v>304</v>
      </c>
      <c r="H88" s="40">
        <v>41.1</v>
      </c>
      <c r="I88" s="103"/>
      <c r="J88" s="40"/>
      <c r="K88" s="40"/>
      <c r="L88" s="79"/>
      <c r="M88" s="80">
        <v>0.53</v>
      </c>
    </row>
    <row r="89" spans="3:13">
      <c r="C89" s="37" t="s">
        <v>11</v>
      </c>
      <c r="D89" s="37" t="s">
        <v>13</v>
      </c>
      <c r="E89" s="36" t="s">
        <v>48</v>
      </c>
      <c r="F89" s="77">
        <v>33.200000000000003</v>
      </c>
      <c r="G89" s="78" t="s">
        <v>306</v>
      </c>
      <c r="H89" s="40">
        <v>52.4</v>
      </c>
      <c r="I89" s="103">
        <v>11.299999999999997</v>
      </c>
      <c r="J89" s="40">
        <v>10.956</v>
      </c>
      <c r="K89" s="40">
        <v>0.34399999999999764</v>
      </c>
      <c r="L89" s="79">
        <v>0.17291666666666672</v>
      </c>
      <c r="M89" s="80">
        <v>0.86</v>
      </c>
    </row>
    <row r="90" spans="3:13">
      <c r="C90" s="37" t="s">
        <v>300</v>
      </c>
      <c r="D90" s="37" t="s">
        <v>302</v>
      </c>
      <c r="E90" s="36" t="s">
        <v>48</v>
      </c>
      <c r="F90" s="77">
        <v>33.200000000000003</v>
      </c>
      <c r="G90" s="78" t="s">
        <v>61</v>
      </c>
      <c r="H90" s="40">
        <v>0</v>
      </c>
      <c r="I90" s="103"/>
      <c r="J90" s="40"/>
      <c r="K90" s="40"/>
      <c r="L90" s="79"/>
      <c r="M90" s="80">
        <v>0.06</v>
      </c>
    </row>
    <row r="91" spans="3:13">
      <c r="C91" s="37" t="s">
        <v>300</v>
      </c>
      <c r="D91" s="100" t="s">
        <v>303</v>
      </c>
      <c r="E91" s="36" t="s">
        <v>48</v>
      </c>
      <c r="F91" s="77">
        <v>33.200000000000003</v>
      </c>
      <c r="G91" s="78" t="s">
        <v>296</v>
      </c>
      <c r="H91" s="40">
        <v>22.9</v>
      </c>
      <c r="I91" s="103">
        <v>22.9</v>
      </c>
      <c r="J91" s="40">
        <v>24.568000000000001</v>
      </c>
      <c r="K91" s="40">
        <v>-1.6680000000000028</v>
      </c>
      <c r="L91" s="39" t="s">
        <v>399</v>
      </c>
      <c r="M91" s="80">
        <v>0.8</v>
      </c>
    </row>
    <row r="92" spans="3:13">
      <c r="C92" s="37" t="s">
        <v>14</v>
      </c>
      <c r="D92" s="101" t="s">
        <v>15</v>
      </c>
      <c r="E92" s="81" t="s">
        <v>48</v>
      </c>
      <c r="F92" s="77">
        <v>33.200000000000003</v>
      </c>
      <c r="G92" s="78" t="s">
        <v>304</v>
      </c>
      <c r="H92" s="40">
        <v>60.35</v>
      </c>
      <c r="I92" s="103"/>
      <c r="J92" s="40"/>
      <c r="K92" s="40"/>
      <c r="L92" s="79"/>
      <c r="M92" s="80">
        <v>0.06</v>
      </c>
    </row>
    <row r="93" spans="3:13">
      <c r="C93" s="37" t="s">
        <v>16</v>
      </c>
      <c r="D93" s="101" t="s">
        <v>17</v>
      </c>
      <c r="E93" s="81" t="s">
        <v>48</v>
      </c>
      <c r="F93" s="77">
        <v>33.200000000000003</v>
      </c>
      <c r="G93" s="78" t="s">
        <v>306</v>
      </c>
      <c r="H93" s="40">
        <v>91.85</v>
      </c>
      <c r="I93" s="104">
        <v>31.499999999999993</v>
      </c>
      <c r="J93" s="83">
        <v>31.208000000000002</v>
      </c>
      <c r="K93" s="83">
        <v>0.29199999999999093</v>
      </c>
      <c r="L93" s="95">
        <v>23.638194444444444</v>
      </c>
      <c r="M93" s="84">
        <v>1</v>
      </c>
    </row>
  </sheetData>
  <mergeCells count="1">
    <mergeCell ref="C22:I22"/>
  </mergeCells>
  <phoneticPr fontId="1"/>
  <pageMargins left="0.25" right="0.25" top="0.75" bottom="0.75" header="0.3" footer="0.3"/>
  <pageSetup paperSize="9" scale="6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workbookViewId="0"/>
  </sheetViews>
  <sheetFormatPr defaultRowHeight="12.75"/>
  <cols>
    <col min="1" max="1" width="3.9296875" customWidth="1"/>
    <col min="2" max="2" width="2.46484375" style="240" customWidth="1"/>
    <col min="3" max="3" width="12" customWidth="1"/>
    <col min="4" max="4" width="6.73046875" customWidth="1"/>
    <col min="5" max="5" width="17.06640625" customWidth="1"/>
    <col min="7" max="7" width="25.86328125" customWidth="1"/>
    <col min="8" max="8" width="8.9296875" customWidth="1"/>
    <col min="10" max="10" width="12.796875" customWidth="1"/>
    <col min="13" max="13" width="26.19921875" customWidth="1"/>
    <col min="14" max="14" width="28.59765625" customWidth="1"/>
  </cols>
  <sheetData>
    <row r="1" spans="1:2" ht="18.75">
      <c r="A1" s="241" t="s">
        <v>404</v>
      </c>
    </row>
    <row r="2" spans="1:2" ht="18.75">
      <c r="A2" s="241"/>
    </row>
    <row r="3" spans="1:2">
      <c r="B3" s="240" t="s">
        <v>405</v>
      </c>
    </row>
    <row r="21" spans="2:9">
      <c r="C21" t="s">
        <v>371</v>
      </c>
    </row>
    <row r="22" spans="2:9" s="239" customFormat="1" ht="77" customHeight="1">
      <c r="B22" s="240"/>
      <c r="C22" s="362" t="s">
        <v>406</v>
      </c>
      <c r="D22" s="362"/>
      <c r="E22" s="362"/>
      <c r="F22" s="362"/>
      <c r="G22" s="362"/>
      <c r="H22" s="362"/>
      <c r="I22" s="362"/>
    </row>
    <row r="24" spans="2:9">
      <c r="C24" t="s">
        <v>369</v>
      </c>
    </row>
    <row r="25" spans="2:9">
      <c r="C25" t="s">
        <v>407</v>
      </c>
    </row>
    <row r="26" spans="2:9">
      <c r="C26" t="s">
        <v>408</v>
      </c>
    </row>
    <row r="28" spans="2:9">
      <c r="C28" t="s">
        <v>376</v>
      </c>
    </row>
    <row r="29" spans="2:9">
      <c r="C29" t="s">
        <v>410</v>
      </c>
    </row>
    <row r="30" spans="2:9">
      <c r="C30" t="s">
        <v>411</v>
      </c>
    </row>
    <row r="31" spans="2:9">
      <c r="C31" t="s">
        <v>412</v>
      </c>
    </row>
    <row r="32" spans="2:9">
      <c r="C32" t="s">
        <v>413</v>
      </c>
    </row>
    <row r="33" spans="2:13">
      <c r="C33" t="s">
        <v>414</v>
      </c>
    </row>
    <row r="34" spans="2:13">
      <c r="C34" t="s">
        <v>415</v>
      </c>
    </row>
    <row r="36" spans="2:13">
      <c r="C36" t="s">
        <v>416</v>
      </c>
    </row>
    <row r="37" spans="2:13">
      <c r="C37" t="s">
        <v>417</v>
      </c>
    </row>
    <row r="38" spans="2:13">
      <c r="C38" t="s">
        <v>418</v>
      </c>
    </row>
    <row r="43" spans="2:13">
      <c r="B43" s="240" t="s">
        <v>403</v>
      </c>
    </row>
    <row r="44" spans="2:13" ht="51">
      <c r="C44" s="110" t="s">
        <v>46</v>
      </c>
      <c r="D44" s="110" t="s">
        <v>47</v>
      </c>
      <c r="E44" s="111" t="s">
        <v>1</v>
      </c>
      <c r="F44" s="112" t="s">
        <v>77</v>
      </c>
      <c r="G44" s="110" t="s">
        <v>106</v>
      </c>
      <c r="H44" s="120" t="s">
        <v>81</v>
      </c>
      <c r="I44" s="120" t="s">
        <v>82</v>
      </c>
      <c r="J44" s="121" t="s">
        <v>298</v>
      </c>
      <c r="K44" s="122" t="s">
        <v>83</v>
      </c>
      <c r="L44" s="123" t="s">
        <v>84</v>
      </c>
      <c r="M44" s="124" t="s">
        <v>105</v>
      </c>
    </row>
    <row r="45" spans="2:13">
      <c r="C45" s="110" t="s">
        <v>123</v>
      </c>
      <c r="D45" s="110" t="s">
        <v>124</v>
      </c>
      <c r="E45" s="111" t="s">
        <v>127</v>
      </c>
      <c r="F45" s="113">
        <v>30</v>
      </c>
      <c r="G45" s="110" t="s">
        <v>57</v>
      </c>
      <c r="H45" s="111">
        <v>0</v>
      </c>
      <c r="I45" s="111"/>
      <c r="J45" s="125">
        <v>0.97</v>
      </c>
      <c r="K45" s="126"/>
      <c r="L45" s="127"/>
      <c r="M45" s="124"/>
    </row>
    <row r="46" spans="2:13">
      <c r="C46" s="110" t="s">
        <v>123</v>
      </c>
      <c r="D46" s="110" t="s">
        <v>125</v>
      </c>
      <c r="E46" s="111" t="s">
        <v>126</v>
      </c>
      <c r="F46" s="113">
        <v>30</v>
      </c>
      <c r="G46" s="110" t="s">
        <v>55</v>
      </c>
      <c r="H46" s="111">
        <v>70.099999999999994</v>
      </c>
      <c r="I46" s="111">
        <v>70.099999999999994</v>
      </c>
      <c r="J46" s="125">
        <v>0.61</v>
      </c>
      <c r="K46" s="126">
        <v>10.799999999999999</v>
      </c>
      <c r="L46" s="129">
        <v>6.4907407407407405</v>
      </c>
      <c r="M46" s="124" t="s">
        <v>60</v>
      </c>
    </row>
    <row r="47" spans="2:13">
      <c r="C47" s="110" t="s">
        <v>19</v>
      </c>
      <c r="D47" s="110" t="s">
        <v>131</v>
      </c>
      <c r="E47" s="111" t="s">
        <v>50</v>
      </c>
      <c r="F47" s="113">
        <v>30</v>
      </c>
      <c r="G47" s="110" t="s">
        <v>58</v>
      </c>
      <c r="H47" s="111">
        <v>70.099999999999994</v>
      </c>
      <c r="I47" s="111"/>
      <c r="J47" s="125">
        <v>1</v>
      </c>
      <c r="K47" s="126"/>
      <c r="L47" s="127"/>
      <c r="M47" s="124"/>
    </row>
    <row r="48" spans="2:13">
      <c r="C48" s="110" t="s">
        <v>19</v>
      </c>
      <c r="D48" s="110" t="s">
        <v>132</v>
      </c>
      <c r="E48" s="111" t="s">
        <v>50</v>
      </c>
      <c r="F48" s="113">
        <v>30</v>
      </c>
      <c r="G48" s="110" t="s">
        <v>59</v>
      </c>
      <c r="H48" s="111">
        <v>139.69999999999999</v>
      </c>
      <c r="I48" s="111">
        <v>69.599999999999994</v>
      </c>
      <c r="J48" s="125">
        <v>0.7</v>
      </c>
      <c r="K48" s="126">
        <v>9.0000000000000018</v>
      </c>
      <c r="L48" s="127">
        <v>7.7333333333333316</v>
      </c>
      <c r="M48" s="124" t="s">
        <v>69</v>
      </c>
    </row>
    <row r="49" spans="3:13">
      <c r="C49" s="110" t="s">
        <v>142</v>
      </c>
      <c r="D49" s="110" t="s">
        <v>137</v>
      </c>
      <c r="E49" s="111" t="s">
        <v>126</v>
      </c>
      <c r="F49" s="113">
        <v>30</v>
      </c>
      <c r="G49" s="110" t="s">
        <v>57</v>
      </c>
      <c r="H49" s="111">
        <v>10.199999999999999</v>
      </c>
      <c r="I49" s="111"/>
      <c r="J49" s="125">
        <v>0.68</v>
      </c>
      <c r="K49" s="126"/>
      <c r="L49" s="127"/>
      <c r="M49" s="124"/>
    </row>
    <row r="50" spans="3:13">
      <c r="C50" s="110" t="s">
        <v>142</v>
      </c>
      <c r="D50" s="110" t="s">
        <v>138</v>
      </c>
      <c r="E50" s="111" t="s">
        <v>126</v>
      </c>
      <c r="F50" s="113">
        <v>30</v>
      </c>
      <c r="G50" s="110" t="s">
        <v>55</v>
      </c>
      <c r="H50" s="111">
        <v>82.5</v>
      </c>
      <c r="I50" s="111">
        <v>72.3</v>
      </c>
      <c r="J50" s="125">
        <v>0.27</v>
      </c>
      <c r="K50" s="126">
        <v>12.3</v>
      </c>
      <c r="L50" s="127">
        <v>5.8780487804878039</v>
      </c>
      <c r="M50" s="124" t="s">
        <v>69</v>
      </c>
    </row>
    <row r="51" spans="3:13">
      <c r="C51" s="110" t="s">
        <v>142</v>
      </c>
      <c r="D51" s="110" t="s">
        <v>139</v>
      </c>
      <c r="E51" s="111" t="s">
        <v>126</v>
      </c>
      <c r="F51" s="113">
        <v>30</v>
      </c>
      <c r="G51" s="110" t="s">
        <v>58</v>
      </c>
      <c r="H51" s="111">
        <v>82.5</v>
      </c>
      <c r="I51" s="111"/>
      <c r="J51" s="125">
        <v>0.6</v>
      </c>
      <c r="K51" s="126"/>
      <c r="L51" s="127"/>
      <c r="M51" s="124"/>
    </row>
    <row r="52" spans="3:13">
      <c r="C52" s="110" t="s">
        <v>142</v>
      </c>
      <c r="D52" s="110" t="s">
        <v>140</v>
      </c>
      <c r="E52" s="111" t="s">
        <v>126</v>
      </c>
      <c r="F52" s="113">
        <v>30</v>
      </c>
      <c r="G52" s="110" t="s">
        <v>59</v>
      </c>
      <c r="H52" s="111">
        <v>154.30000000000001</v>
      </c>
      <c r="I52" s="111">
        <v>71.800000000000011</v>
      </c>
      <c r="J52" s="125">
        <v>0.21</v>
      </c>
      <c r="K52" s="126">
        <v>11.700000000000001</v>
      </c>
      <c r="L52" s="127">
        <v>6.1367521367521372</v>
      </c>
      <c r="M52" s="124" t="s">
        <v>69</v>
      </c>
    </row>
    <row r="53" spans="3:13">
      <c r="C53" s="110" t="s">
        <v>157</v>
      </c>
      <c r="D53" s="110" t="s">
        <v>158</v>
      </c>
      <c r="E53" s="111" t="s">
        <v>126</v>
      </c>
      <c r="F53" s="113">
        <v>30</v>
      </c>
      <c r="G53" s="110" t="s">
        <v>57</v>
      </c>
      <c r="H53" s="111">
        <v>154.30000000000001</v>
      </c>
      <c r="I53" s="111"/>
      <c r="J53" s="125">
        <v>1</v>
      </c>
      <c r="K53" s="126"/>
      <c r="L53" s="127"/>
      <c r="M53" s="124"/>
    </row>
    <row r="54" spans="3:13">
      <c r="C54" s="110" t="s">
        <v>157</v>
      </c>
      <c r="D54" s="110" t="s">
        <v>224</v>
      </c>
      <c r="E54" s="111" t="s">
        <v>126</v>
      </c>
      <c r="F54" s="113">
        <v>30</v>
      </c>
      <c r="G54" s="110" t="s">
        <v>147</v>
      </c>
      <c r="H54" s="111">
        <v>300.5</v>
      </c>
      <c r="I54" s="111">
        <v>146.19999999999999</v>
      </c>
      <c r="J54" s="125">
        <v>0</v>
      </c>
      <c r="K54" s="126">
        <v>30</v>
      </c>
      <c r="L54" s="129">
        <v>4.8733333333333331</v>
      </c>
      <c r="M54" s="124" t="s">
        <v>60</v>
      </c>
    </row>
    <row r="55" spans="3:13">
      <c r="C55" s="110" t="s">
        <v>157</v>
      </c>
      <c r="D55" s="110" t="s">
        <v>227</v>
      </c>
      <c r="E55" s="111" t="s">
        <v>126</v>
      </c>
      <c r="F55" s="113">
        <v>30</v>
      </c>
      <c r="G55" s="110" t="s">
        <v>147</v>
      </c>
      <c r="H55" s="111">
        <v>300.5</v>
      </c>
      <c r="I55" s="111"/>
      <c r="J55" s="140">
        <v>0.8</v>
      </c>
      <c r="K55" s="128"/>
      <c r="L55" s="129"/>
      <c r="M55" s="130"/>
    </row>
    <row r="56" spans="3:13">
      <c r="C56" s="110" t="s">
        <v>156</v>
      </c>
      <c r="D56" s="110" t="s">
        <v>228</v>
      </c>
      <c r="E56" s="111" t="s">
        <v>126</v>
      </c>
      <c r="F56" s="113">
        <v>30</v>
      </c>
      <c r="G56" s="110" t="s">
        <v>167</v>
      </c>
      <c r="H56" s="111">
        <v>413.5</v>
      </c>
      <c r="I56" s="111">
        <v>113</v>
      </c>
      <c r="J56" s="140">
        <v>0.11</v>
      </c>
      <c r="K56" s="128">
        <v>20.700000000000003</v>
      </c>
      <c r="L56" s="129">
        <v>5.4589371980676322</v>
      </c>
      <c r="M56" s="130" t="s">
        <v>60</v>
      </c>
    </row>
    <row r="57" spans="3:13" ht="38.25">
      <c r="C57" s="110" t="s">
        <v>155</v>
      </c>
      <c r="D57" s="110" t="s">
        <v>169</v>
      </c>
      <c r="E57" s="111" t="s">
        <v>126</v>
      </c>
      <c r="F57" s="113">
        <v>30</v>
      </c>
      <c r="G57" s="110" t="s">
        <v>166</v>
      </c>
      <c r="H57" s="111">
        <v>437.2</v>
      </c>
      <c r="I57" s="111"/>
      <c r="J57" s="141">
        <v>0.97</v>
      </c>
      <c r="K57" s="131"/>
      <c r="L57" s="129"/>
      <c r="M57" s="132" t="s">
        <v>308</v>
      </c>
    </row>
    <row r="58" spans="3:13">
      <c r="C58" s="110" t="s">
        <v>155</v>
      </c>
      <c r="D58" s="110" t="s">
        <v>168</v>
      </c>
      <c r="E58" s="111" t="s">
        <v>126</v>
      </c>
      <c r="F58" s="113">
        <v>30</v>
      </c>
      <c r="G58" s="110" t="s">
        <v>165</v>
      </c>
      <c r="H58" s="111">
        <v>656</v>
      </c>
      <c r="I58" s="111">
        <v>218.8</v>
      </c>
      <c r="J58" s="141">
        <v>0.02</v>
      </c>
      <c r="K58" s="131">
        <v>28.5</v>
      </c>
      <c r="L58" s="129">
        <v>7.6771929824561411</v>
      </c>
      <c r="M58" s="132" t="s">
        <v>309</v>
      </c>
    </row>
    <row r="59" spans="3:13">
      <c r="C59" s="110" t="s">
        <v>172</v>
      </c>
      <c r="D59" s="110" t="s">
        <v>194</v>
      </c>
      <c r="E59" s="111" t="s">
        <v>126</v>
      </c>
      <c r="F59" s="113">
        <v>30</v>
      </c>
      <c r="G59" s="110" t="s">
        <v>176</v>
      </c>
      <c r="H59" s="111">
        <v>663.3</v>
      </c>
      <c r="I59" s="111"/>
      <c r="J59" s="141">
        <v>1</v>
      </c>
      <c r="K59" s="131"/>
      <c r="L59" s="129"/>
      <c r="M59" s="132"/>
    </row>
    <row r="60" spans="3:13">
      <c r="C60" s="110" t="s">
        <v>172</v>
      </c>
      <c r="D60" s="110" t="s">
        <v>195</v>
      </c>
      <c r="E60" s="111" t="s">
        <v>126</v>
      </c>
      <c r="F60" s="113">
        <v>30</v>
      </c>
      <c r="G60" s="110" t="s">
        <v>180</v>
      </c>
      <c r="H60" s="111">
        <v>813.6</v>
      </c>
      <c r="I60" s="111">
        <v>150.30000000000007</v>
      </c>
      <c r="J60" s="141">
        <v>0.19</v>
      </c>
      <c r="K60" s="131">
        <v>24.3</v>
      </c>
      <c r="L60" s="129">
        <v>6.1851851851851878</v>
      </c>
      <c r="M60" s="132" t="s">
        <v>69</v>
      </c>
    </row>
    <row r="61" spans="3:13">
      <c r="C61" s="110" t="s">
        <v>172</v>
      </c>
      <c r="D61" s="110" t="s">
        <v>199</v>
      </c>
      <c r="E61" s="111" t="s">
        <v>126</v>
      </c>
      <c r="F61" s="113">
        <v>30</v>
      </c>
      <c r="G61" s="110" t="s">
        <v>184</v>
      </c>
      <c r="H61" s="111">
        <v>813.6</v>
      </c>
      <c r="I61" s="111"/>
      <c r="J61" s="141">
        <v>0.97599999999999998</v>
      </c>
      <c r="K61" s="131"/>
      <c r="L61" s="129"/>
      <c r="M61" s="132"/>
    </row>
    <row r="62" spans="3:13">
      <c r="C62" s="110" t="s">
        <v>200</v>
      </c>
      <c r="D62" s="110" t="s">
        <v>229</v>
      </c>
      <c r="E62" s="111" t="s">
        <v>126</v>
      </c>
      <c r="F62" s="113">
        <v>30</v>
      </c>
      <c r="G62" s="110" t="s">
        <v>185</v>
      </c>
      <c r="H62" s="111">
        <v>1015</v>
      </c>
      <c r="I62" s="111">
        <v>201.39999999999998</v>
      </c>
      <c r="J62" s="141">
        <v>0.02</v>
      </c>
      <c r="K62" s="131">
        <v>28.68</v>
      </c>
      <c r="L62" s="129">
        <v>7.0223152022315194</v>
      </c>
      <c r="M62" s="132" t="s">
        <v>69</v>
      </c>
    </row>
    <row r="63" spans="3:13">
      <c r="C63" s="110" t="s">
        <v>200</v>
      </c>
      <c r="D63" s="110" t="s">
        <v>231</v>
      </c>
      <c r="E63" s="111" t="s">
        <v>126</v>
      </c>
      <c r="F63" s="113">
        <v>30</v>
      </c>
      <c r="G63" s="110" t="s">
        <v>188</v>
      </c>
      <c r="H63" s="111">
        <v>1015</v>
      </c>
      <c r="I63" s="111"/>
      <c r="J63" s="141">
        <v>0.61</v>
      </c>
      <c r="K63" s="131"/>
      <c r="L63" s="129"/>
      <c r="M63" s="132"/>
    </row>
    <row r="64" spans="3:13">
      <c r="C64" s="110" t="s">
        <v>200</v>
      </c>
      <c r="D64" s="110" t="s">
        <v>232</v>
      </c>
      <c r="E64" s="111" t="s">
        <v>126</v>
      </c>
      <c r="F64" s="113">
        <v>30</v>
      </c>
      <c r="G64" s="110" t="s">
        <v>59</v>
      </c>
      <c r="H64" s="111">
        <v>1056.9000000000001</v>
      </c>
      <c r="I64" s="111">
        <v>41.900000000000091</v>
      </c>
      <c r="J64" s="141">
        <v>0.4</v>
      </c>
      <c r="K64" s="131">
        <v>6.2999999999999989</v>
      </c>
      <c r="L64" s="129">
        <v>6.6507936507936662</v>
      </c>
      <c r="M64" s="132" t="s">
        <v>69</v>
      </c>
    </row>
    <row r="65" spans="3:13">
      <c r="C65" s="110" t="s">
        <v>200</v>
      </c>
      <c r="D65" s="110" t="s">
        <v>232</v>
      </c>
      <c r="E65" s="111" t="s">
        <v>126</v>
      </c>
      <c r="F65" s="113">
        <v>30</v>
      </c>
      <c r="G65" s="110" t="s">
        <v>57</v>
      </c>
      <c r="H65" s="111">
        <v>1056.9000000000001</v>
      </c>
      <c r="I65" s="111"/>
      <c r="J65" s="141">
        <v>0.4</v>
      </c>
      <c r="K65" s="131"/>
      <c r="L65" s="129"/>
      <c r="M65" s="132"/>
    </row>
    <row r="66" spans="3:13">
      <c r="C66" s="110" t="s">
        <v>200</v>
      </c>
      <c r="D66" s="110" t="s">
        <v>233</v>
      </c>
      <c r="E66" s="111" t="s">
        <v>126</v>
      </c>
      <c r="F66" s="113">
        <v>30</v>
      </c>
      <c r="G66" s="110" t="s">
        <v>55</v>
      </c>
      <c r="H66" s="111">
        <v>1123.5</v>
      </c>
      <c r="I66" s="111">
        <v>66.599999999999909</v>
      </c>
      <c r="J66" s="141">
        <v>0.08</v>
      </c>
      <c r="K66" s="131">
        <v>9.6</v>
      </c>
      <c r="L66" s="129">
        <v>6.9374999999999911</v>
      </c>
      <c r="M66" s="132" t="s">
        <v>69</v>
      </c>
    </row>
    <row r="67" spans="3:13">
      <c r="C67" s="110" t="s">
        <v>24</v>
      </c>
      <c r="D67" s="110" t="s">
        <v>205</v>
      </c>
      <c r="E67" s="111" t="s">
        <v>50</v>
      </c>
      <c r="F67" s="113">
        <v>30</v>
      </c>
      <c r="G67" s="110" t="s">
        <v>58</v>
      </c>
      <c r="H67" s="111">
        <v>1123.5</v>
      </c>
      <c r="I67" s="111"/>
      <c r="J67" s="141">
        <v>1</v>
      </c>
      <c r="K67" s="131"/>
      <c r="L67" s="129"/>
      <c r="M67" s="132"/>
    </row>
    <row r="68" spans="3:13">
      <c r="C68" s="110" t="s">
        <v>24</v>
      </c>
      <c r="D68" s="110" t="s">
        <v>206</v>
      </c>
      <c r="E68" s="111" t="s">
        <v>50</v>
      </c>
      <c r="F68" s="113">
        <v>30</v>
      </c>
      <c r="G68" s="110" t="s">
        <v>207</v>
      </c>
      <c r="H68" s="111">
        <v>1196</v>
      </c>
      <c r="I68" s="111">
        <v>72.5</v>
      </c>
      <c r="J68" s="141">
        <v>0.56000000000000005</v>
      </c>
      <c r="K68" s="131">
        <v>13.2</v>
      </c>
      <c r="L68" s="129">
        <v>5.4924242424242431</v>
      </c>
      <c r="M68" s="132" t="s">
        <v>310</v>
      </c>
    </row>
    <row r="69" spans="3:13" ht="13.15" thickBot="1">
      <c r="C69" s="242"/>
      <c r="D69" s="242"/>
      <c r="E69" s="243"/>
      <c r="F69" s="244"/>
      <c r="G69" s="242"/>
      <c r="H69" s="249" t="s">
        <v>409</v>
      </c>
      <c r="I69" s="249">
        <f>SUM(I45:I68)</f>
        <v>1294.5</v>
      </c>
      <c r="J69" s="250"/>
      <c r="K69" s="251">
        <f>SUM(K45:K68)</f>
        <v>205.08</v>
      </c>
      <c r="L69" s="252">
        <f>I69/K69</f>
        <v>6.3121708601521354</v>
      </c>
      <c r="M69" s="248"/>
    </row>
    <row r="70" spans="3:13" ht="13.15" thickTop="1">
      <c r="C70" s="242"/>
      <c r="D70" s="242"/>
      <c r="E70" s="243"/>
      <c r="F70" s="244"/>
      <c r="G70" s="242"/>
      <c r="H70" s="243"/>
      <c r="I70" s="243"/>
      <c r="J70" s="245"/>
      <c r="K70" s="246"/>
      <c r="L70" s="247"/>
      <c r="M70" s="248"/>
    </row>
    <row r="72" spans="3:13" ht="51">
      <c r="C72" s="37" t="s">
        <v>46</v>
      </c>
      <c r="D72" s="37" t="s">
        <v>47</v>
      </c>
      <c r="E72" s="36" t="s">
        <v>1</v>
      </c>
      <c r="F72" s="38" t="s">
        <v>77</v>
      </c>
      <c r="G72" s="40" t="s">
        <v>107</v>
      </c>
      <c r="H72" s="41" t="s">
        <v>79</v>
      </c>
      <c r="I72" s="102" t="s">
        <v>80</v>
      </c>
      <c r="J72" s="41" t="s">
        <v>78</v>
      </c>
      <c r="K72" s="41" t="s">
        <v>297</v>
      </c>
      <c r="L72" s="42" t="s">
        <v>96</v>
      </c>
      <c r="M72" s="43" t="s">
        <v>298</v>
      </c>
    </row>
    <row r="73" spans="3:13">
      <c r="C73" s="37" t="s">
        <v>123</v>
      </c>
      <c r="D73" s="101" t="s">
        <v>20</v>
      </c>
      <c r="E73" s="36" t="s">
        <v>127</v>
      </c>
      <c r="F73" s="77">
        <v>30</v>
      </c>
      <c r="G73" s="78" t="s">
        <v>304</v>
      </c>
      <c r="H73" s="40">
        <v>91.85</v>
      </c>
      <c r="I73" s="104"/>
      <c r="J73" s="97"/>
      <c r="K73" s="97"/>
      <c r="L73" s="98"/>
      <c r="M73" s="88">
        <v>0.61</v>
      </c>
    </row>
    <row r="74" spans="3:13">
      <c r="C74" s="37" t="s">
        <v>19</v>
      </c>
      <c r="D74" s="101" t="s">
        <v>21</v>
      </c>
      <c r="E74" s="36" t="s">
        <v>50</v>
      </c>
      <c r="F74" s="77">
        <v>30</v>
      </c>
      <c r="G74" s="78" t="s">
        <v>306</v>
      </c>
      <c r="H74" s="40">
        <v>104.4</v>
      </c>
      <c r="I74" s="104">
        <v>12.550000000000011</v>
      </c>
      <c r="J74" s="97">
        <v>11.700000000000001</v>
      </c>
      <c r="K74" s="97">
        <v>0.8500000000000103</v>
      </c>
      <c r="L74" s="98">
        <v>24.279166666666669</v>
      </c>
      <c r="M74" s="88">
        <v>1</v>
      </c>
    </row>
    <row r="75" spans="3:13">
      <c r="C75" s="37" t="s">
        <v>19</v>
      </c>
      <c r="D75" s="101" t="s">
        <v>313</v>
      </c>
      <c r="E75" s="36" t="s">
        <v>50</v>
      </c>
      <c r="F75" s="77">
        <v>30</v>
      </c>
      <c r="G75" s="78" t="s">
        <v>61</v>
      </c>
      <c r="H75" s="40">
        <v>0</v>
      </c>
      <c r="I75" s="104"/>
      <c r="J75" s="97"/>
      <c r="K75" s="97"/>
      <c r="L75" s="98"/>
      <c r="M75" s="88">
        <v>0.7</v>
      </c>
    </row>
    <row r="76" spans="3:13">
      <c r="C76" s="37" t="s">
        <v>19</v>
      </c>
      <c r="D76" s="101" t="s">
        <v>220</v>
      </c>
      <c r="E76" s="36" t="s">
        <v>50</v>
      </c>
      <c r="F76" s="77">
        <v>30</v>
      </c>
      <c r="G76" s="78" t="s">
        <v>62</v>
      </c>
      <c r="H76" s="40">
        <v>2.2999999999999998</v>
      </c>
      <c r="I76" s="104">
        <v>2.2999999999999998</v>
      </c>
      <c r="J76" s="97">
        <v>3.0000000000000027</v>
      </c>
      <c r="K76" s="97">
        <v>-0.70000000000000284</v>
      </c>
      <c r="L76" s="98">
        <v>2.0833333333333259E-3</v>
      </c>
      <c r="M76" s="88">
        <v>0.8</v>
      </c>
    </row>
    <row r="77" spans="3:13">
      <c r="C77" s="37" t="s">
        <v>142</v>
      </c>
      <c r="D77" s="101" t="s">
        <v>22</v>
      </c>
      <c r="E77" s="36" t="s">
        <v>126</v>
      </c>
      <c r="F77" s="77">
        <v>30</v>
      </c>
      <c r="G77" s="78" t="s">
        <v>304</v>
      </c>
      <c r="H77" s="40">
        <v>104.4</v>
      </c>
      <c r="I77" s="104"/>
      <c r="J77" s="97"/>
      <c r="K77" s="97"/>
      <c r="L77" s="98"/>
      <c r="M77" s="88">
        <v>0.27</v>
      </c>
    </row>
    <row r="78" spans="3:13">
      <c r="C78" s="37" t="s">
        <v>142</v>
      </c>
      <c r="D78" s="101" t="s">
        <v>23</v>
      </c>
      <c r="E78" s="36" t="s">
        <v>126</v>
      </c>
      <c r="F78" s="77">
        <v>30</v>
      </c>
      <c r="G78" s="78" t="s">
        <v>306</v>
      </c>
      <c r="H78" s="40">
        <v>111.7</v>
      </c>
      <c r="I78" s="104">
        <v>7.2999999999999972</v>
      </c>
      <c r="J78" s="97">
        <v>9.8999999999999986</v>
      </c>
      <c r="K78" s="97">
        <v>-2.6000000000000014</v>
      </c>
      <c r="L78" s="98">
        <v>24.111111111111114</v>
      </c>
      <c r="M78" s="88">
        <v>0.6</v>
      </c>
    </row>
    <row r="79" spans="3:13">
      <c r="C79" s="37" t="s">
        <v>157</v>
      </c>
      <c r="D79" s="101" t="s">
        <v>314</v>
      </c>
      <c r="E79" s="36" t="s">
        <v>126</v>
      </c>
      <c r="F79" s="77">
        <v>30</v>
      </c>
      <c r="G79" s="78" t="s">
        <v>148</v>
      </c>
      <c r="H79" s="40">
        <v>0</v>
      </c>
      <c r="I79" s="104"/>
      <c r="J79" s="97"/>
      <c r="K79" s="97"/>
      <c r="L79" s="98"/>
      <c r="M79" s="88">
        <v>0</v>
      </c>
    </row>
    <row r="80" spans="3:13">
      <c r="C80" s="37" t="s">
        <v>157</v>
      </c>
      <c r="D80" s="37" t="s">
        <v>226</v>
      </c>
      <c r="E80" s="36" t="s">
        <v>126</v>
      </c>
      <c r="F80" s="77">
        <v>30</v>
      </c>
      <c r="G80" s="78" t="s">
        <v>149</v>
      </c>
      <c r="H80" s="40">
        <v>17.8</v>
      </c>
      <c r="I80" s="104">
        <v>17.8</v>
      </c>
      <c r="J80" s="97">
        <v>24</v>
      </c>
      <c r="K80" s="97">
        <v>-6.1999999999999993</v>
      </c>
      <c r="L80" s="98">
        <v>2.0833333333333329E-2</v>
      </c>
      <c r="M80" s="88">
        <v>0.8</v>
      </c>
    </row>
    <row r="81" spans="3:13">
      <c r="C81" s="37" t="s">
        <v>200</v>
      </c>
      <c r="D81" s="37" t="s">
        <v>229</v>
      </c>
      <c r="E81" s="36" t="s">
        <v>126</v>
      </c>
      <c r="F81" s="77">
        <v>30</v>
      </c>
      <c r="G81" s="78" t="s">
        <v>186</v>
      </c>
      <c r="H81" s="40">
        <v>0</v>
      </c>
      <c r="I81" s="104"/>
      <c r="J81" s="97"/>
      <c r="K81" s="97"/>
      <c r="L81" s="98"/>
      <c r="M81" s="88">
        <v>0.02</v>
      </c>
    </row>
    <row r="82" spans="3:13">
      <c r="C82" s="37" t="s">
        <v>200</v>
      </c>
      <c r="D82" s="37" t="s">
        <v>230</v>
      </c>
      <c r="E82" s="36" t="s">
        <v>126</v>
      </c>
      <c r="F82" s="77">
        <v>30</v>
      </c>
      <c r="G82" s="78" t="s">
        <v>187</v>
      </c>
      <c r="H82" s="40">
        <v>13.4</v>
      </c>
      <c r="I82" s="104">
        <v>13.4</v>
      </c>
      <c r="J82" s="97">
        <v>17.7</v>
      </c>
      <c r="K82" s="97">
        <v>-4.2999999999999989</v>
      </c>
      <c r="L82" s="98">
        <v>30.020833333333332</v>
      </c>
      <c r="M82" s="88">
        <v>0.61</v>
      </c>
    </row>
    <row r="83" spans="3:13">
      <c r="C83" s="37" t="s">
        <v>24</v>
      </c>
      <c r="D83" s="37" t="s">
        <v>25</v>
      </c>
      <c r="E83" s="36" t="s">
        <v>50</v>
      </c>
      <c r="F83" s="77">
        <v>30</v>
      </c>
      <c r="G83" s="78" t="s">
        <v>304</v>
      </c>
      <c r="H83" s="40">
        <v>111.7</v>
      </c>
      <c r="I83" s="104"/>
      <c r="J83" s="97"/>
      <c r="K83" s="97"/>
      <c r="L83" s="98"/>
      <c r="M83" s="88">
        <v>0.08</v>
      </c>
    </row>
    <row r="84" spans="3:13">
      <c r="C84" s="37" t="s">
        <v>24</v>
      </c>
      <c r="D84" s="37" t="s">
        <v>202</v>
      </c>
      <c r="E84" s="36" t="s">
        <v>50</v>
      </c>
      <c r="F84" s="77">
        <v>30</v>
      </c>
      <c r="G84" s="78" t="s">
        <v>307</v>
      </c>
      <c r="H84" s="40">
        <v>136.4</v>
      </c>
      <c r="I84" s="104">
        <v>24.700000000000003</v>
      </c>
      <c r="J84" s="97">
        <v>25.8</v>
      </c>
      <c r="K84" s="97">
        <v>-1.0999999999999979</v>
      </c>
      <c r="L84" s="98"/>
      <c r="M84" s="88">
        <v>0.94</v>
      </c>
    </row>
    <row r="85" spans="3:13">
      <c r="C85" s="37" t="s">
        <v>24</v>
      </c>
      <c r="D85" s="37" t="s">
        <v>26</v>
      </c>
      <c r="E85" s="36" t="s">
        <v>50</v>
      </c>
      <c r="F85" s="77">
        <v>30</v>
      </c>
      <c r="G85" s="78" t="s">
        <v>306</v>
      </c>
      <c r="H85" s="40">
        <v>140.4</v>
      </c>
      <c r="I85" s="104">
        <v>28.700000000000003</v>
      </c>
      <c r="J85" s="97">
        <v>27.6</v>
      </c>
      <c r="K85" s="97">
        <v>1.1000000000000014</v>
      </c>
      <c r="L85" s="98">
        <v>0.47916666666666674</v>
      </c>
      <c r="M85" s="88">
        <v>1</v>
      </c>
    </row>
  </sheetData>
  <mergeCells count="1">
    <mergeCell ref="C22:I22"/>
  </mergeCells>
  <phoneticPr fontId="1"/>
  <pageMargins left="0.25" right="0.25" top="0.75" bottom="0.75" header="0.3" footer="0.3"/>
  <pageSetup paperSize="9" scale="6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Normal="100" workbookViewId="0"/>
  </sheetViews>
  <sheetFormatPr defaultRowHeight="17.649999999999999"/>
  <cols>
    <col min="1" max="1" width="3.9296875" style="287" customWidth="1"/>
    <col min="2" max="2" width="2.46484375" style="286" customWidth="1"/>
    <col min="3" max="3" width="14.59765625" style="287" customWidth="1"/>
    <col min="4" max="4" width="6.73046875" style="287" customWidth="1"/>
    <col min="5" max="5" width="17.06640625" style="287" customWidth="1"/>
    <col min="6" max="6" width="12.33203125" style="287" customWidth="1"/>
    <col min="7" max="7" width="31.3984375" style="287" customWidth="1"/>
    <col min="8" max="8" width="8.9296875" style="287" customWidth="1"/>
    <col min="9" max="9" width="9.06640625" style="287"/>
    <col min="10" max="10" width="12.796875" style="287" customWidth="1"/>
    <col min="11" max="11" width="9.06640625" style="287"/>
    <col min="12" max="12" width="13" style="287" customWidth="1"/>
    <col min="13" max="13" width="83.9296875" style="287" customWidth="1"/>
  </cols>
  <sheetData>
    <row r="1" spans="1:10" ht="25.9">
      <c r="A1" s="319" t="s">
        <v>404</v>
      </c>
    </row>
    <row r="2" spans="1:10" ht="9.85" customHeight="1">
      <c r="A2" s="285"/>
    </row>
    <row r="3" spans="1:10">
      <c r="B3" s="286" t="s">
        <v>597</v>
      </c>
      <c r="J3" s="288" t="s">
        <v>596</v>
      </c>
    </row>
    <row r="23" spans="1:13">
      <c r="A23" s="288"/>
      <c r="B23" s="288" t="s">
        <v>636</v>
      </c>
    </row>
    <row r="24" spans="1:13" s="239" customFormat="1" ht="150" customHeight="1">
      <c r="A24" s="286"/>
      <c r="B24" s="286"/>
      <c r="C24" s="370" t="s">
        <v>595</v>
      </c>
      <c r="D24" s="370"/>
      <c r="E24" s="370"/>
      <c r="F24" s="370"/>
      <c r="G24" s="370"/>
      <c r="H24" s="370"/>
      <c r="I24" s="370"/>
      <c r="J24" s="370"/>
      <c r="K24" s="370"/>
      <c r="L24" s="370"/>
      <c r="M24" s="370"/>
    </row>
    <row r="25" spans="1:13">
      <c r="A25" s="288"/>
    </row>
    <row r="26" spans="1:13">
      <c r="A26" s="288"/>
      <c r="B26" s="288" t="s">
        <v>369</v>
      </c>
    </row>
    <row r="27" spans="1:13">
      <c r="A27" s="288"/>
      <c r="C27" s="287" t="s">
        <v>370</v>
      </c>
    </row>
    <row r="28" spans="1:13">
      <c r="A28" s="288"/>
      <c r="C28" s="287" t="s">
        <v>374</v>
      </c>
    </row>
    <row r="29" spans="1:13">
      <c r="A29" s="288"/>
      <c r="C29" s="287" t="s">
        <v>375</v>
      </c>
    </row>
    <row r="30" spans="1:13">
      <c r="A30" s="288"/>
    </row>
    <row r="31" spans="1:13">
      <c r="A31" s="288"/>
      <c r="B31" s="288" t="s">
        <v>582</v>
      </c>
    </row>
    <row r="32" spans="1:13">
      <c r="A32" s="288"/>
      <c r="C32" s="369" t="s">
        <v>588</v>
      </c>
      <c r="D32" s="369"/>
      <c r="E32" s="369"/>
      <c r="F32" s="290" t="str">
        <f>I68&amp;"km"</f>
        <v>224.5km</v>
      </c>
      <c r="G32" s="369" t="s">
        <v>640</v>
      </c>
      <c r="H32" s="369"/>
      <c r="I32" s="369"/>
      <c r="J32" s="369"/>
      <c r="K32" s="369"/>
      <c r="L32" s="369"/>
      <c r="M32" s="369"/>
    </row>
    <row r="33" spans="1:13">
      <c r="A33" s="288"/>
      <c r="C33" s="369" t="s">
        <v>589</v>
      </c>
      <c r="D33" s="369"/>
      <c r="E33" s="369"/>
      <c r="F33" s="290" t="str">
        <f>TEXT(I68/93*100,"000.0")&amp;"km"</f>
        <v>241.4km</v>
      </c>
      <c r="G33" s="369" t="s">
        <v>641</v>
      </c>
      <c r="H33" s="369"/>
      <c r="I33" s="369"/>
      <c r="J33" s="369"/>
      <c r="K33" s="369"/>
      <c r="L33" s="369"/>
      <c r="M33" s="369"/>
    </row>
    <row r="34" spans="1:13">
      <c r="A34" s="288"/>
      <c r="C34" s="369" t="s">
        <v>590</v>
      </c>
      <c r="D34" s="369"/>
      <c r="E34" s="369"/>
      <c r="F34" s="291" t="str">
        <f>H75-(H74-H73)&amp;"km"</f>
        <v>344.3km</v>
      </c>
      <c r="G34" s="369" t="s">
        <v>598</v>
      </c>
      <c r="H34" s="369"/>
      <c r="I34" s="369"/>
      <c r="J34" s="369"/>
      <c r="K34" s="369"/>
      <c r="L34" s="369"/>
      <c r="M34" s="369"/>
    </row>
    <row r="35" spans="1:13">
      <c r="A35" s="288"/>
      <c r="C35" s="369" t="s">
        <v>591</v>
      </c>
      <c r="D35" s="369"/>
      <c r="E35" s="369"/>
      <c r="F35" s="291" t="str">
        <f>241.4+19.3*9&amp;"km"</f>
        <v>415.1km</v>
      </c>
      <c r="G35" s="369" t="s">
        <v>571</v>
      </c>
      <c r="H35" s="369"/>
      <c r="I35" s="369"/>
      <c r="J35" s="369"/>
      <c r="K35" s="369"/>
      <c r="L35" s="369"/>
      <c r="M35" s="369"/>
    </row>
    <row r="36" spans="1:13">
      <c r="A36" s="288"/>
      <c r="C36" s="369" t="s">
        <v>599</v>
      </c>
      <c r="D36" s="369"/>
      <c r="E36" s="369"/>
      <c r="F36" s="292" t="str">
        <f>TEXT(L76,"0.00")&amp;"km/kWh"</f>
        <v>6.72km/kWh</v>
      </c>
      <c r="G36" s="369" t="s">
        <v>642</v>
      </c>
      <c r="H36" s="369"/>
      <c r="I36" s="369"/>
      <c r="J36" s="369"/>
      <c r="K36" s="369"/>
      <c r="L36" s="369"/>
      <c r="M36" s="369"/>
    </row>
    <row r="37" spans="1:13">
      <c r="A37" s="288"/>
      <c r="C37" s="369" t="s">
        <v>572</v>
      </c>
      <c r="D37" s="369"/>
      <c r="E37" s="369"/>
      <c r="F37" s="292" t="str">
        <f>TEXT(AVERAGE(L61,L64,L71),"0.00")&amp;"km/kWh"</f>
        <v>6.09km/kWh</v>
      </c>
      <c r="G37" s="369"/>
      <c r="H37" s="369"/>
      <c r="I37" s="369"/>
      <c r="J37" s="369"/>
      <c r="K37" s="369"/>
      <c r="L37" s="369"/>
      <c r="M37" s="369"/>
    </row>
    <row r="38" spans="1:13">
      <c r="A38" s="288"/>
      <c r="C38" s="369" t="s">
        <v>574</v>
      </c>
      <c r="D38" s="369"/>
      <c r="E38" s="369"/>
      <c r="F38" s="292" t="str">
        <f>TEXT(AVERAGE(L63,L67,L68),"0.00")&amp;"km/kWh"</f>
        <v>7.34km/kWh</v>
      </c>
      <c r="G38" s="369"/>
      <c r="H38" s="369"/>
      <c r="I38" s="369"/>
      <c r="J38" s="369"/>
      <c r="K38" s="369"/>
      <c r="L38" s="369"/>
      <c r="M38" s="369"/>
    </row>
    <row r="39" spans="1:13">
      <c r="A39" s="288"/>
      <c r="C39" s="369" t="s">
        <v>580</v>
      </c>
      <c r="D39" s="369"/>
      <c r="E39" s="369"/>
      <c r="F39" s="292" t="str">
        <f>TEXT(AVERAGE(L83:L90),"0.00")&amp;"km/ℓ"</f>
        <v>19.30km/ℓ</v>
      </c>
      <c r="G39" s="369" t="s">
        <v>581</v>
      </c>
      <c r="H39" s="369"/>
      <c r="I39" s="369"/>
      <c r="J39" s="369"/>
      <c r="K39" s="369"/>
      <c r="L39" s="369"/>
      <c r="M39" s="369"/>
    </row>
    <row r="40" spans="1:13">
      <c r="A40" s="288"/>
      <c r="C40" s="369" t="s">
        <v>575</v>
      </c>
      <c r="D40" s="369"/>
      <c r="E40" s="369"/>
      <c r="F40" s="292" t="str">
        <f>TEXT(L90,"0.00")&amp;"km/ℓ"</f>
        <v>18.30km/ℓ</v>
      </c>
      <c r="G40" s="369"/>
      <c r="H40" s="369"/>
      <c r="I40" s="369"/>
      <c r="J40" s="369"/>
      <c r="K40" s="369"/>
      <c r="L40" s="369"/>
      <c r="M40" s="369"/>
    </row>
    <row r="41" spans="1:13">
      <c r="A41" s="288"/>
      <c r="C41" s="369" t="s">
        <v>579</v>
      </c>
      <c r="D41" s="369"/>
      <c r="E41" s="369"/>
      <c r="F41" s="292" t="str">
        <f>TEXT(AVERAGE(L83,L85),"0.00")&amp;"km/ℓ"</f>
        <v>19.80km/ℓ</v>
      </c>
      <c r="G41" s="369"/>
      <c r="H41" s="369"/>
      <c r="I41" s="369"/>
      <c r="J41" s="369"/>
      <c r="K41" s="369"/>
      <c r="L41" s="369"/>
      <c r="M41" s="369"/>
    </row>
    <row r="42" spans="1:13">
      <c r="A42" s="288"/>
    </row>
    <row r="43" spans="1:13">
      <c r="A43" s="288"/>
      <c r="B43" s="288" t="s">
        <v>587</v>
      </c>
    </row>
    <row r="44" spans="1:13">
      <c r="A44" s="288"/>
      <c r="C44" s="369" t="s">
        <v>586</v>
      </c>
      <c r="D44" s="369"/>
      <c r="E44" s="369"/>
      <c r="F44" s="290" t="s">
        <v>600</v>
      </c>
      <c r="G44" s="369"/>
      <c r="H44" s="369"/>
      <c r="I44" s="369"/>
      <c r="J44" s="369"/>
      <c r="K44" s="369"/>
      <c r="L44" s="369"/>
      <c r="M44" s="369"/>
    </row>
    <row r="45" spans="1:13">
      <c r="A45" s="288"/>
      <c r="C45" s="369" t="s">
        <v>585</v>
      </c>
      <c r="D45" s="369"/>
      <c r="E45" s="369"/>
      <c r="F45" s="290" t="s">
        <v>601</v>
      </c>
      <c r="G45" s="369" t="s">
        <v>584</v>
      </c>
      <c r="H45" s="369"/>
      <c r="I45" s="369"/>
      <c r="J45" s="369"/>
      <c r="K45" s="369"/>
      <c r="L45" s="369"/>
      <c r="M45" s="369"/>
    </row>
    <row r="46" spans="1:13">
      <c r="A46" s="288"/>
    </row>
    <row r="47" spans="1:13" ht="18" thickBot="1">
      <c r="A47" s="288"/>
      <c r="B47" s="288" t="s">
        <v>592</v>
      </c>
    </row>
    <row r="48" spans="1:13" s="239" customFormat="1" ht="27.4" customHeight="1">
      <c r="A48" s="286"/>
      <c r="B48" s="286"/>
      <c r="C48" s="320" t="s">
        <v>633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2"/>
    </row>
    <row r="49" spans="1:13" s="239" customFormat="1" ht="43.9" customHeight="1">
      <c r="A49" s="289"/>
      <c r="B49" s="286"/>
      <c r="C49" s="363" t="s">
        <v>632</v>
      </c>
      <c r="D49" s="364"/>
      <c r="E49" s="364"/>
      <c r="F49" s="364"/>
      <c r="G49" s="364"/>
      <c r="H49" s="364"/>
      <c r="I49" s="364"/>
      <c r="J49" s="364"/>
      <c r="K49" s="364"/>
      <c r="L49" s="364"/>
      <c r="M49" s="365"/>
    </row>
    <row r="50" spans="1:13" s="239" customFormat="1" ht="27.4" customHeight="1">
      <c r="A50" s="289"/>
      <c r="B50" s="286"/>
      <c r="C50" s="323" t="s">
        <v>631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5"/>
    </row>
    <row r="51" spans="1:13" s="239" customFormat="1" ht="27.4" customHeight="1">
      <c r="A51" s="289"/>
      <c r="B51" s="286"/>
      <c r="C51" s="323" t="s">
        <v>629</v>
      </c>
      <c r="D51" s="324"/>
      <c r="E51" s="324"/>
      <c r="F51" s="324"/>
      <c r="G51" s="324"/>
      <c r="H51" s="324"/>
      <c r="I51" s="324"/>
      <c r="J51" s="324"/>
      <c r="K51" s="324"/>
      <c r="L51" s="324"/>
      <c r="M51" s="325"/>
    </row>
    <row r="52" spans="1:13" s="239" customFormat="1" ht="27.4" customHeight="1">
      <c r="A52" s="289"/>
      <c r="B52" s="286"/>
      <c r="C52" s="323" t="s">
        <v>628</v>
      </c>
      <c r="D52" s="324"/>
      <c r="E52" s="324"/>
      <c r="F52" s="324"/>
      <c r="G52" s="324"/>
      <c r="H52" s="324"/>
      <c r="I52" s="324"/>
      <c r="J52" s="324"/>
      <c r="K52" s="324"/>
      <c r="L52" s="324"/>
      <c r="M52" s="325"/>
    </row>
    <row r="53" spans="1:13" s="239" customFormat="1" ht="27.4" customHeight="1">
      <c r="A53" s="289"/>
      <c r="B53" s="286"/>
      <c r="C53" s="323" t="s">
        <v>630</v>
      </c>
      <c r="D53" s="324"/>
      <c r="E53" s="324"/>
      <c r="F53" s="324"/>
      <c r="G53" s="324"/>
      <c r="H53" s="324"/>
      <c r="I53" s="324"/>
      <c r="J53" s="324"/>
      <c r="K53" s="324"/>
      <c r="L53" s="324"/>
      <c r="M53" s="325"/>
    </row>
    <row r="54" spans="1:13" s="239" customFormat="1" ht="27.4" customHeight="1">
      <c r="A54" s="289"/>
      <c r="B54" s="286"/>
      <c r="C54" s="323" t="s">
        <v>635</v>
      </c>
      <c r="D54" s="324"/>
      <c r="E54" s="324"/>
      <c r="F54" s="324"/>
      <c r="G54" s="324"/>
      <c r="H54" s="324"/>
      <c r="I54" s="324"/>
      <c r="J54" s="324"/>
      <c r="K54" s="324"/>
      <c r="L54" s="324"/>
      <c r="M54" s="325"/>
    </row>
    <row r="55" spans="1:13" s="239" customFormat="1" ht="43.5" customHeight="1" thickBot="1">
      <c r="A55" s="289"/>
      <c r="B55" s="286"/>
      <c r="C55" s="366" t="s">
        <v>634</v>
      </c>
      <c r="D55" s="367"/>
      <c r="E55" s="367"/>
      <c r="F55" s="367"/>
      <c r="G55" s="367"/>
      <c r="H55" s="367"/>
      <c r="I55" s="367"/>
      <c r="J55" s="367"/>
      <c r="K55" s="367"/>
      <c r="L55" s="367"/>
      <c r="M55" s="368"/>
    </row>
    <row r="57" spans="1:13">
      <c r="B57" s="286" t="s">
        <v>637</v>
      </c>
    </row>
    <row r="58" spans="1:13" ht="70.5">
      <c r="C58" s="326" t="s">
        <v>46</v>
      </c>
      <c r="D58" s="326" t="s">
        <v>47</v>
      </c>
      <c r="E58" s="327" t="s">
        <v>1</v>
      </c>
      <c r="F58" s="328" t="s">
        <v>77</v>
      </c>
      <c r="G58" s="326" t="s">
        <v>106</v>
      </c>
      <c r="H58" s="314" t="s">
        <v>81</v>
      </c>
      <c r="I58" s="314" t="s">
        <v>82</v>
      </c>
      <c r="J58" s="329" t="s">
        <v>298</v>
      </c>
      <c r="K58" s="295" t="s">
        <v>83</v>
      </c>
      <c r="L58" s="295" t="s">
        <v>84</v>
      </c>
      <c r="M58" s="330" t="s">
        <v>643</v>
      </c>
    </row>
    <row r="59" spans="1:13">
      <c r="C59" s="293" t="s">
        <v>426</v>
      </c>
      <c r="D59" s="293" t="s">
        <v>428</v>
      </c>
      <c r="E59" s="294" t="s">
        <v>430</v>
      </c>
      <c r="F59" s="297">
        <v>33.200000000000003</v>
      </c>
      <c r="G59" s="293" t="s">
        <v>543</v>
      </c>
      <c r="H59" s="294">
        <v>0</v>
      </c>
      <c r="I59" s="294"/>
      <c r="J59" s="298">
        <v>1</v>
      </c>
      <c r="K59" s="299"/>
      <c r="L59" s="300"/>
      <c r="M59" s="296"/>
    </row>
    <row r="60" spans="1:13" ht="35.25">
      <c r="C60" s="293" t="s">
        <v>426</v>
      </c>
      <c r="D60" s="293" t="s">
        <v>622</v>
      </c>
      <c r="E60" s="294" t="s">
        <v>430</v>
      </c>
      <c r="F60" s="297">
        <v>33.200000000000003</v>
      </c>
      <c r="G60" s="293" t="s">
        <v>544</v>
      </c>
      <c r="H60" s="294">
        <v>0</v>
      </c>
      <c r="I60" s="294">
        <v>33</v>
      </c>
      <c r="J60" s="298"/>
      <c r="K60" s="299"/>
      <c r="L60" s="300"/>
      <c r="M60" s="296" t="s">
        <v>594</v>
      </c>
    </row>
    <row r="61" spans="1:13">
      <c r="C61" s="293" t="s">
        <v>426</v>
      </c>
      <c r="D61" s="293" t="s">
        <v>434</v>
      </c>
      <c r="E61" s="294" t="s">
        <v>430</v>
      </c>
      <c r="F61" s="297">
        <v>33.200000000000003</v>
      </c>
      <c r="G61" s="293" t="s">
        <v>545</v>
      </c>
      <c r="H61" s="294">
        <v>151</v>
      </c>
      <c r="I61" s="294">
        <v>184</v>
      </c>
      <c r="J61" s="298">
        <v>0.06</v>
      </c>
      <c r="K61" s="299">
        <v>31.208000000000002</v>
      </c>
      <c r="L61" s="300">
        <v>5.8959241220199949</v>
      </c>
      <c r="M61" s="296" t="s">
        <v>566</v>
      </c>
    </row>
    <row r="62" spans="1:13">
      <c r="C62" s="293" t="s">
        <v>426</v>
      </c>
      <c r="D62" s="293" t="s">
        <v>29</v>
      </c>
      <c r="E62" s="294" t="s">
        <v>430</v>
      </c>
      <c r="F62" s="297">
        <v>33.200000000000003</v>
      </c>
      <c r="G62" s="293" t="s">
        <v>546</v>
      </c>
      <c r="H62" s="294">
        <v>172.1</v>
      </c>
      <c r="I62" s="294"/>
      <c r="J62" s="298">
        <v>0.56000000000000005</v>
      </c>
      <c r="K62" s="299"/>
      <c r="L62" s="300"/>
      <c r="M62" s="296" t="s">
        <v>557</v>
      </c>
    </row>
    <row r="63" spans="1:13">
      <c r="C63" s="293" t="s">
        <v>426</v>
      </c>
      <c r="D63" s="293" t="s">
        <v>6</v>
      </c>
      <c r="E63" s="294" t="s">
        <v>430</v>
      </c>
      <c r="F63" s="297">
        <v>33.200000000000003</v>
      </c>
      <c r="G63" s="293" t="s">
        <v>447</v>
      </c>
      <c r="H63" s="294">
        <v>224</v>
      </c>
      <c r="I63" s="294">
        <v>51.900000000000006</v>
      </c>
      <c r="J63" s="298">
        <v>0.34</v>
      </c>
      <c r="K63" s="299">
        <v>7.3040000000000012</v>
      </c>
      <c r="L63" s="300">
        <v>7.1056955093099665</v>
      </c>
      <c r="M63" s="296" t="s">
        <v>451</v>
      </c>
    </row>
    <row r="64" spans="1:13">
      <c r="C64" s="293" t="s">
        <v>426</v>
      </c>
      <c r="D64" s="293" t="s">
        <v>455</v>
      </c>
      <c r="E64" s="294" t="s">
        <v>430</v>
      </c>
      <c r="F64" s="297">
        <v>33.200000000000003</v>
      </c>
      <c r="G64" s="293" t="s">
        <v>547</v>
      </c>
      <c r="H64" s="294">
        <v>359.1</v>
      </c>
      <c r="I64" s="294">
        <v>135.10000000000002</v>
      </c>
      <c r="J64" s="298">
        <v>0.19</v>
      </c>
      <c r="K64" s="299">
        <v>22.576000000000001</v>
      </c>
      <c r="L64" s="300">
        <v>5.9842310418143168</v>
      </c>
      <c r="M64" s="296" t="s">
        <v>454</v>
      </c>
    </row>
    <row r="65" spans="2:13">
      <c r="C65" s="293" t="s">
        <v>501</v>
      </c>
      <c r="D65" s="293" t="s">
        <v>457</v>
      </c>
      <c r="E65" s="294" t="s">
        <v>430</v>
      </c>
      <c r="F65" s="297">
        <v>33.200000000000003</v>
      </c>
      <c r="G65" s="293" t="s">
        <v>548</v>
      </c>
      <c r="H65" s="294">
        <v>365.4</v>
      </c>
      <c r="I65" s="294"/>
      <c r="J65" s="298">
        <v>0.11</v>
      </c>
      <c r="K65" s="299"/>
      <c r="L65" s="300"/>
      <c r="M65" s="296" t="s">
        <v>559</v>
      </c>
    </row>
    <row r="66" spans="2:13">
      <c r="C66" s="293" t="s">
        <v>501</v>
      </c>
      <c r="D66" s="293" t="s">
        <v>473</v>
      </c>
      <c r="E66" s="294" t="s">
        <v>430</v>
      </c>
      <c r="F66" s="297">
        <v>33.200000000000003</v>
      </c>
      <c r="G66" s="293" t="s">
        <v>475</v>
      </c>
      <c r="H66" s="294">
        <v>0</v>
      </c>
      <c r="I66" s="294"/>
      <c r="J66" s="298">
        <v>1</v>
      </c>
      <c r="K66" s="299"/>
      <c r="L66" s="300"/>
      <c r="M66" s="296" t="s">
        <v>558</v>
      </c>
    </row>
    <row r="67" spans="2:13">
      <c r="C67" s="293" t="s">
        <v>501</v>
      </c>
      <c r="D67" s="293" t="s">
        <v>478</v>
      </c>
      <c r="E67" s="294" t="s">
        <v>430</v>
      </c>
      <c r="F67" s="297">
        <v>33.200000000000003</v>
      </c>
      <c r="G67" s="293" t="s">
        <v>480</v>
      </c>
      <c r="H67" s="294">
        <v>177.8</v>
      </c>
      <c r="I67" s="294">
        <v>177.8</v>
      </c>
      <c r="J67" s="298">
        <v>0.3</v>
      </c>
      <c r="K67" s="299">
        <v>23.240000000000002</v>
      </c>
      <c r="L67" s="300">
        <v>7.6506024096385543</v>
      </c>
      <c r="M67" s="296" t="s">
        <v>559</v>
      </c>
    </row>
    <row r="68" spans="2:13">
      <c r="C68" s="293" t="s">
        <v>501</v>
      </c>
      <c r="D68" s="293" t="s">
        <v>483</v>
      </c>
      <c r="E68" s="294" t="s">
        <v>430</v>
      </c>
      <c r="F68" s="297">
        <v>33.200000000000003</v>
      </c>
      <c r="G68" s="293" t="s">
        <v>481</v>
      </c>
      <c r="H68" s="294">
        <v>224.5</v>
      </c>
      <c r="I68" s="294">
        <v>224.5</v>
      </c>
      <c r="J68" s="298">
        <v>7.0000000000000007E-2</v>
      </c>
      <c r="K68" s="299">
        <v>30.876000000000001</v>
      </c>
      <c r="L68" s="300">
        <v>7.2710195621194451</v>
      </c>
      <c r="M68" s="296" t="s">
        <v>560</v>
      </c>
    </row>
    <row r="69" spans="2:13">
      <c r="C69" s="293" t="s">
        <v>501</v>
      </c>
      <c r="D69" s="293" t="s">
        <v>496</v>
      </c>
      <c r="E69" s="294" t="s">
        <v>430</v>
      </c>
      <c r="F69" s="297">
        <v>33.200000000000003</v>
      </c>
      <c r="G69" s="293" t="s">
        <v>498</v>
      </c>
      <c r="H69" s="294">
        <v>60.6</v>
      </c>
      <c r="I69" s="294"/>
      <c r="J69" s="298">
        <v>0.06</v>
      </c>
      <c r="K69" s="299"/>
      <c r="L69" s="300"/>
      <c r="M69" s="296" t="s">
        <v>559</v>
      </c>
    </row>
    <row r="70" spans="2:13">
      <c r="C70" s="293" t="s">
        <v>503</v>
      </c>
      <c r="D70" s="293" t="s">
        <v>623</v>
      </c>
      <c r="E70" s="294" t="s">
        <v>430</v>
      </c>
      <c r="F70" s="297">
        <v>33.200000000000003</v>
      </c>
      <c r="G70" s="293" t="s">
        <v>554</v>
      </c>
      <c r="H70" s="294">
        <v>0</v>
      </c>
      <c r="I70" s="294"/>
      <c r="J70" s="298">
        <v>1</v>
      </c>
      <c r="K70" s="299"/>
      <c r="L70" s="300"/>
      <c r="M70" s="296" t="s">
        <v>561</v>
      </c>
    </row>
    <row r="71" spans="2:13">
      <c r="C71" s="293" t="s">
        <v>503</v>
      </c>
      <c r="D71" s="293" t="s">
        <v>526</v>
      </c>
      <c r="E71" s="294" t="s">
        <v>430</v>
      </c>
      <c r="F71" s="297">
        <v>33.200000000000003</v>
      </c>
      <c r="G71" s="293" t="s">
        <v>525</v>
      </c>
      <c r="H71" s="294">
        <v>197.7</v>
      </c>
      <c r="I71" s="294">
        <v>197.7</v>
      </c>
      <c r="J71" s="298">
        <v>7.0000000000000007E-2</v>
      </c>
      <c r="K71" s="299">
        <v>30.876000000000001</v>
      </c>
      <c r="L71" s="300">
        <v>6.4030314807617561</v>
      </c>
      <c r="M71" s="296" t="s">
        <v>562</v>
      </c>
    </row>
    <row r="72" spans="2:13">
      <c r="C72" s="293" t="s">
        <v>503</v>
      </c>
      <c r="D72" s="293" t="s">
        <v>624</v>
      </c>
      <c r="E72" s="294" t="s">
        <v>430</v>
      </c>
      <c r="F72" s="297">
        <v>33.200000000000003</v>
      </c>
      <c r="G72" s="293" t="s">
        <v>528</v>
      </c>
      <c r="H72" s="294">
        <v>223.4</v>
      </c>
      <c r="I72" s="294"/>
      <c r="J72" s="298">
        <v>0.02</v>
      </c>
      <c r="K72" s="299"/>
      <c r="L72" s="300"/>
      <c r="M72" s="296" t="s">
        <v>563</v>
      </c>
    </row>
    <row r="73" spans="2:13">
      <c r="C73" s="293" t="s">
        <v>503</v>
      </c>
      <c r="D73" s="293" t="s">
        <v>533</v>
      </c>
      <c r="E73" s="294" t="s">
        <v>430</v>
      </c>
      <c r="F73" s="297">
        <v>33.200000000000003</v>
      </c>
      <c r="G73" s="293" t="s">
        <v>570</v>
      </c>
      <c r="H73" s="294">
        <v>223.4</v>
      </c>
      <c r="I73" s="294"/>
      <c r="J73" s="298">
        <v>0.24</v>
      </c>
      <c r="K73" s="299"/>
      <c r="L73" s="300"/>
      <c r="M73" s="296" t="s">
        <v>564</v>
      </c>
    </row>
    <row r="74" spans="2:13">
      <c r="C74" s="293" t="s">
        <v>503</v>
      </c>
      <c r="D74" s="293" t="s">
        <v>536</v>
      </c>
      <c r="E74" s="294" t="s">
        <v>430</v>
      </c>
      <c r="F74" s="297">
        <v>33.200000000000003</v>
      </c>
      <c r="G74" s="293" t="s">
        <v>535</v>
      </c>
      <c r="H74" s="294">
        <v>246.1</v>
      </c>
      <c r="I74" s="294">
        <v>22.699999999999989</v>
      </c>
      <c r="J74" s="298">
        <v>7.0000000000000007E-2</v>
      </c>
      <c r="K74" s="299">
        <v>5.6440000000000001</v>
      </c>
      <c r="L74" s="300">
        <v>4.0219702338766812</v>
      </c>
      <c r="M74" s="296" t="s">
        <v>568</v>
      </c>
    </row>
    <row r="75" spans="2:13">
      <c r="C75" s="293" t="s">
        <v>503</v>
      </c>
      <c r="D75" s="293" t="s">
        <v>541</v>
      </c>
      <c r="E75" s="294" t="s">
        <v>430</v>
      </c>
      <c r="F75" s="297">
        <v>33.200000000000003</v>
      </c>
      <c r="G75" s="293" t="s">
        <v>555</v>
      </c>
      <c r="H75" s="294">
        <v>367</v>
      </c>
      <c r="I75" s="294"/>
      <c r="J75" s="298">
        <v>7.0000000000000007E-2</v>
      </c>
      <c r="K75" s="299"/>
      <c r="L75" s="300"/>
      <c r="M75" s="296" t="s">
        <v>565</v>
      </c>
    </row>
    <row r="76" spans="2:13">
      <c r="C76" s="301"/>
      <c r="D76" s="301"/>
      <c r="E76" s="302"/>
      <c r="F76" s="303"/>
      <c r="G76" s="301" t="s">
        <v>573</v>
      </c>
      <c r="H76" s="302">
        <f>H75+H69+H68+H65+I60</f>
        <v>1050.5</v>
      </c>
      <c r="I76" s="302"/>
      <c r="J76" s="304"/>
      <c r="K76" s="305"/>
      <c r="L76" s="306">
        <f>AVERAGE(L61:L71)</f>
        <v>6.7184173542773387</v>
      </c>
      <c r="M76" s="307"/>
    </row>
    <row r="77" spans="2:13">
      <c r="C77" s="301"/>
      <c r="D77" s="301"/>
      <c r="E77" s="302"/>
      <c r="F77" s="303"/>
      <c r="G77" s="301"/>
      <c r="H77" s="302"/>
      <c r="I77" s="302"/>
      <c r="J77" s="304"/>
      <c r="K77" s="305"/>
      <c r="L77" s="306"/>
      <c r="M77" s="307"/>
    </row>
    <row r="78" spans="2:13">
      <c r="B78" s="286" t="s">
        <v>638</v>
      </c>
      <c r="C78" s="301"/>
      <c r="D78" s="301"/>
      <c r="E78" s="302"/>
      <c r="F78" s="303"/>
      <c r="G78" s="301"/>
      <c r="H78" s="302"/>
      <c r="I78" s="302"/>
      <c r="J78" s="304"/>
      <c r="K78" s="305"/>
      <c r="L78" s="306"/>
      <c r="M78" s="307"/>
    </row>
    <row r="79" spans="2:13" ht="70.5">
      <c r="C79" s="326" t="s">
        <v>46</v>
      </c>
      <c r="D79" s="326" t="s">
        <v>47</v>
      </c>
      <c r="E79" s="327" t="s">
        <v>1</v>
      </c>
      <c r="F79" s="328" t="s">
        <v>77</v>
      </c>
      <c r="G79" s="327" t="s">
        <v>102</v>
      </c>
      <c r="H79" s="314" t="s">
        <v>81</v>
      </c>
      <c r="I79" s="314" t="s">
        <v>82</v>
      </c>
      <c r="J79" s="329" t="s">
        <v>298</v>
      </c>
      <c r="K79" s="295" t="s">
        <v>578</v>
      </c>
      <c r="L79" s="295" t="s">
        <v>577</v>
      </c>
      <c r="M79" s="331" t="s">
        <v>643</v>
      </c>
    </row>
    <row r="80" spans="2:13">
      <c r="C80" s="293" t="s">
        <v>602</v>
      </c>
      <c r="D80" s="293" t="s">
        <v>603</v>
      </c>
      <c r="E80" s="294" t="s">
        <v>604</v>
      </c>
      <c r="F80" s="297">
        <v>33.200000000000003</v>
      </c>
      <c r="G80" s="308" t="s">
        <v>436</v>
      </c>
      <c r="H80" s="309">
        <v>151</v>
      </c>
      <c r="I80" s="297">
        <v>184</v>
      </c>
      <c r="J80" s="310">
        <v>0.06</v>
      </c>
      <c r="K80" s="299"/>
      <c r="L80" s="300"/>
      <c r="M80" s="290" t="s">
        <v>566</v>
      </c>
    </row>
    <row r="81" spans="2:13">
      <c r="C81" s="293" t="s">
        <v>602</v>
      </c>
      <c r="D81" s="293" t="s">
        <v>605</v>
      </c>
      <c r="E81" s="294" t="s">
        <v>604</v>
      </c>
      <c r="F81" s="297">
        <v>33.200000000000003</v>
      </c>
      <c r="G81" s="308" t="s">
        <v>439</v>
      </c>
      <c r="H81" s="309">
        <v>172.1</v>
      </c>
      <c r="I81" s="297">
        <v>205.1</v>
      </c>
      <c r="J81" s="310">
        <v>0.12</v>
      </c>
      <c r="K81" s="299"/>
      <c r="L81" s="300"/>
      <c r="M81" s="290"/>
    </row>
    <row r="82" spans="2:13">
      <c r="C82" s="293" t="s">
        <v>606</v>
      </c>
      <c r="D82" s="293" t="s">
        <v>607</v>
      </c>
      <c r="E82" s="294" t="s">
        <v>604</v>
      </c>
      <c r="F82" s="297">
        <v>33.200000000000003</v>
      </c>
      <c r="G82" s="308" t="s">
        <v>436</v>
      </c>
      <c r="H82" s="309">
        <v>224.5</v>
      </c>
      <c r="I82" s="297">
        <v>224.5</v>
      </c>
      <c r="J82" s="310">
        <v>7.0000000000000007E-2</v>
      </c>
      <c r="K82" s="299"/>
      <c r="L82" s="300"/>
      <c r="M82" s="290" t="s">
        <v>560</v>
      </c>
    </row>
    <row r="83" spans="2:13" ht="35.25">
      <c r="C83" s="293" t="s">
        <v>606</v>
      </c>
      <c r="D83" s="293" t="s">
        <v>608</v>
      </c>
      <c r="E83" s="294" t="s">
        <v>604</v>
      </c>
      <c r="F83" s="297">
        <v>33.200000000000003</v>
      </c>
      <c r="G83" s="308" t="s">
        <v>490</v>
      </c>
      <c r="H83" s="309">
        <v>232</v>
      </c>
      <c r="I83" s="297">
        <v>7.5</v>
      </c>
      <c r="J83" s="310">
        <v>0.06</v>
      </c>
      <c r="K83" s="299">
        <v>1.54</v>
      </c>
      <c r="L83" s="300">
        <v>18.600000000000001</v>
      </c>
      <c r="M83" s="296" t="s">
        <v>609</v>
      </c>
    </row>
    <row r="84" spans="2:13">
      <c r="C84" s="293" t="s">
        <v>606</v>
      </c>
      <c r="D84" s="293" t="s">
        <v>608</v>
      </c>
      <c r="E84" s="294" t="s">
        <v>604</v>
      </c>
      <c r="F84" s="297">
        <v>33.200000000000003</v>
      </c>
      <c r="G84" s="308" t="s">
        <v>491</v>
      </c>
      <c r="H84" s="309">
        <v>0</v>
      </c>
      <c r="I84" s="297"/>
      <c r="J84" s="310">
        <v>0.06</v>
      </c>
      <c r="K84" s="299"/>
      <c r="L84" s="300"/>
      <c r="M84" s="290" t="s">
        <v>487</v>
      </c>
    </row>
    <row r="85" spans="2:13">
      <c r="C85" s="293" t="s">
        <v>610</v>
      </c>
      <c r="D85" s="293" t="s">
        <v>611</v>
      </c>
      <c r="E85" s="294" t="s">
        <v>612</v>
      </c>
      <c r="F85" s="297">
        <v>33.200000000000003</v>
      </c>
      <c r="G85" s="308" t="s">
        <v>492</v>
      </c>
      <c r="H85" s="309">
        <v>56.1</v>
      </c>
      <c r="I85" s="297">
        <v>56.1</v>
      </c>
      <c r="J85" s="310">
        <v>7.0000000000000007E-2</v>
      </c>
      <c r="K85" s="299">
        <v>2.67</v>
      </c>
      <c r="L85" s="300">
        <v>21</v>
      </c>
      <c r="M85" s="290" t="s">
        <v>613</v>
      </c>
    </row>
    <row r="86" spans="2:13">
      <c r="C86" s="293" t="s">
        <v>614</v>
      </c>
      <c r="D86" s="293" t="s">
        <v>615</v>
      </c>
      <c r="E86" s="294" t="s">
        <v>604</v>
      </c>
      <c r="F86" s="297">
        <v>33.200000000000003</v>
      </c>
      <c r="G86" s="308" t="s">
        <v>436</v>
      </c>
      <c r="H86" s="309">
        <v>197.7</v>
      </c>
      <c r="I86" s="297">
        <v>197.7</v>
      </c>
      <c r="J86" s="310">
        <v>7.0000000000000007E-2</v>
      </c>
      <c r="K86" s="299"/>
      <c r="L86" s="300"/>
      <c r="M86" s="290" t="s">
        <v>562</v>
      </c>
    </row>
    <row r="87" spans="2:13">
      <c r="C87" s="293" t="s">
        <v>614</v>
      </c>
      <c r="D87" s="293" t="s">
        <v>625</v>
      </c>
      <c r="E87" s="294" t="s">
        <v>604</v>
      </c>
      <c r="F87" s="297">
        <v>33.200000000000003</v>
      </c>
      <c r="G87" s="293" t="s">
        <v>528</v>
      </c>
      <c r="H87" s="309">
        <v>223.4</v>
      </c>
      <c r="I87" s="297"/>
      <c r="J87" s="310">
        <v>0.02</v>
      </c>
      <c r="K87" s="299"/>
      <c r="L87" s="300"/>
      <c r="M87" s="290" t="s">
        <v>563</v>
      </c>
    </row>
    <row r="88" spans="2:13">
      <c r="C88" s="293" t="s">
        <v>614</v>
      </c>
      <c r="D88" s="293" t="s">
        <v>616</v>
      </c>
      <c r="E88" s="294" t="s">
        <v>604</v>
      </c>
      <c r="F88" s="297">
        <v>33.200000000000003</v>
      </c>
      <c r="G88" s="308" t="s">
        <v>531</v>
      </c>
      <c r="H88" s="309">
        <v>223.4</v>
      </c>
      <c r="I88" s="297"/>
      <c r="J88" s="310">
        <v>0.24</v>
      </c>
      <c r="K88" s="299"/>
      <c r="L88" s="300"/>
      <c r="M88" s="290" t="s">
        <v>564</v>
      </c>
    </row>
    <row r="89" spans="2:13">
      <c r="C89" s="293" t="s">
        <v>614</v>
      </c>
      <c r="D89" s="293" t="s">
        <v>617</v>
      </c>
      <c r="E89" s="294" t="s">
        <v>604</v>
      </c>
      <c r="F89" s="297">
        <v>33.200000000000003</v>
      </c>
      <c r="G89" s="308" t="s">
        <v>436</v>
      </c>
      <c r="H89" s="309">
        <v>246.1</v>
      </c>
      <c r="I89" s="297">
        <v>22.699999999999989</v>
      </c>
      <c r="J89" s="310">
        <v>7.0000000000000007E-2</v>
      </c>
      <c r="K89" s="299"/>
      <c r="L89" s="300"/>
      <c r="M89" s="290" t="s">
        <v>568</v>
      </c>
    </row>
    <row r="90" spans="2:13" ht="35.25">
      <c r="C90" s="293" t="s">
        <v>614</v>
      </c>
      <c r="D90" s="293" t="s">
        <v>618</v>
      </c>
      <c r="E90" s="294" t="s">
        <v>604</v>
      </c>
      <c r="F90" s="297">
        <v>33.200000000000003</v>
      </c>
      <c r="G90" s="308" t="s">
        <v>490</v>
      </c>
      <c r="H90" s="309">
        <v>365.4</v>
      </c>
      <c r="I90" s="297"/>
      <c r="J90" s="310">
        <v>0.08</v>
      </c>
      <c r="K90" s="299">
        <v>8</v>
      </c>
      <c r="L90" s="300">
        <v>18.3</v>
      </c>
      <c r="M90" s="311" t="s">
        <v>619</v>
      </c>
    </row>
    <row r="91" spans="2:13">
      <c r="C91" s="293" t="s">
        <v>620</v>
      </c>
      <c r="D91" s="293" t="s">
        <v>621</v>
      </c>
      <c r="E91" s="294" t="s">
        <v>612</v>
      </c>
      <c r="F91" s="297">
        <v>33.200000000000003</v>
      </c>
      <c r="G91" s="293" t="s">
        <v>555</v>
      </c>
      <c r="H91" s="309">
        <v>367</v>
      </c>
      <c r="I91" s="297"/>
      <c r="J91" s="310">
        <v>7.0000000000000007E-2</v>
      </c>
      <c r="K91" s="299"/>
      <c r="L91" s="300"/>
      <c r="M91" s="290" t="s">
        <v>565</v>
      </c>
    </row>
    <row r="92" spans="2:13">
      <c r="C92" s="301"/>
      <c r="D92" s="301"/>
      <c r="E92" s="302"/>
      <c r="F92" s="303"/>
      <c r="G92" s="301"/>
      <c r="H92" s="302"/>
      <c r="I92" s="302"/>
      <c r="J92" s="304"/>
      <c r="K92" s="305"/>
      <c r="L92" s="306"/>
      <c r="M92" s="307"/>
    </row>
    <row r="94" spans="2:13">
      <c r="B94" s="286" t="s">
        <v>639</v>
      </c>
    </row>
    <row r="95" spans="2:13" ht="70.5">
      <c r="C95" s="326" t="s">
        <v>46</v>
      </c>
      <c r="D95" s="326" t="s">
        <v>47</v>
      </c>
      <c r="E95" s="327" t="s">
        <v>1</v>
      </c>
      <c r="F95" s="328" t="s">
        <v>77</v>
      </c>
      <c r="G95" s="327" t="s">
        <v>102</v>
      </c>
      <c r="H95" s="314" t="s">
        <v>79</v>
      </c>
      <c r="I95" s="314" t="s">
        <v>80</v>
      </c>
      <c r="J95" s="314" t="s">
        <v>78</v>
      </c>
      <c r="K95" s="314" t="s">
        <v>96</v>
      </c>
      <c r="L95" s="315" t="s">
        <v>298</v>
      </c>
      <c r="M95" s="331" t="s">
        <v>583</v>
      </c>
    </row>
    <row r="96" spans="2:13">
      <c r="C96" s="293" t="s">
        <v>426</v>
      </c>
      <c r="D96" s="293" t="s">
        <v>443</v>
      </c>
      <c r="E96" s="294" t="s">
        <v>430</v>
      </c>
      <c r="F96" s="297">
        <v>33.200000000000003</v>
      </c>
      <c r="G96" s="308" t="s">
        <v>439</v>
      </c>
      <c r="H96" s="294" t="s">
        <v>440</v>
      </c>
      <c r="I96" s="294" t="s">
        <v>440</v>
      </c>
      <c r="J96" s="297"/>
      <c r="K96" s="316"/>
      <c r="L96" s="317">
        <v>0.12</v>
      </c>
      <c r="M96" s="290"/>
    </row>
    <row r="97" spans="3:13">
      <c r="C97" s="293" t="s">
        <v>426</v>
      </c>
      <c r="D97" s="293" t="s">
        <v>29</v>
      </c>
      <c r="E97" s="294" t="s">
        <v>430</v>
      </c>
      <c r="F97" s="297">
        <v>33.200000000000003</v>
      </c>
      <c r="G97" s="308" t="s">
        <v>442</v>
      </c>
      <c r="H97" s="294" t="s">
        <v>440</v>
      </c>
      <c r="I97" s="294" t="s">
        <v>440</v>
      </c>
      <c r="J97" s="312">
        <v>14.608000000000002</v>
      </c>
      <c r="K97" s="316">
        <v>1.6666666666666718E-2</v>
      </c>
      <c r="L97" s="317">
        <v>0.56000000000000005</v>
      </c>
      <c r="M97" s="313" t="s">
        <v>446</v>
      </c>
    </row>
    <row r="98" spans="3:13">
      <c r="C98" s="293" t="s">
        <v>426</v>
      </c>
      <c r="D98" s="293" t="s">
        <v>6</v>
      </c>
      <c r="E98" s="294" t="s">
        <v>430</v>
      </c>
      <c r="F98" s="297">
        <v>33.200000000000003</v>
      </c>
      <c r="G98" s="308" t="s">
        <v>448</v>
      </c>
      <c r="H98" s="294" t="s">
        <v>440</v>
      </c>
      <c r="I98" s="294" t="s">
        <v>440</v>
      </c>
      <c r="J98" s="312"/>
      <c r="K98" s="316"/>
      <c r="L98" s="317">
        <v>0.34</v>
      </c>
      <c r="M98" s="290"/>
    </row>
    <row r="99" spans="3:13">
      <c r="C99" s="293" t="s">
        <v>426</v>
      </c>
      <c r="D99" s="293" t="s">
        <v>452</v>
      </c>
      <c r="E99" s="294" t="s">
        <v>430</v>
      </c>
      <c r="F99" s="297">
        <v>33.200000000000003</v>
      </c>
      <c r="G99" s="308" t="s">
        <v>449</v>
      </c>
      <c r="H99" s="294" t="s">
        <v>440</v>
      </c>
      <c r="I99" s="294" t="s">
        <v>440</v>
      </c>
      <c r="J99" s="312">
        <v>17.596000000000004</v>
      </c>
      <c r="K99" s="316">
        <v>1.9444444444444375E-2</v>
      </c>
      <c r="L99" s="317">
        <v>0.87</v>
      </c>
      <c r="M99" s="313" t="s">
        <v>446</v>
      </c>
    </row>
    <row r="100" spans="3:13">
      <c r="C100" s="293" t="s">
        <v>501</v>
      </c>
      <c r="D100" s="293" t="s">
        <v>465</v>
      </c>
      <c r="E100" s="294" t="s">
        <v>430</v>
      </c>
      <c r="F100" s="297">
        <v>33.200000000000003</v>
      </c>
      <c r="G100" s="308" t="s">
        <v>459</v>
      </c>
      <c r="H100" s="294" t="s">
        <v>440</v>
      </c>
      <c r="I100" s="294" t="s">
        <v>440</v>
      </c>
      <c r="J100" s="312"/>
      <c r="K100" s="316"/>
      <c r="L100" s="317">
        <v>0.11</v>
      </c>
      <c r="M100" s="290"/>
    </row>
    <row r="101" spans="3:13">
      <c r="C101" s="293" t="s">
        <v>501</v>
      </c>
      <c r="D101" s="293" t="s">
        <v>467</v>
      </c>
      <c r="E101" s="294" t="s">
        <v>430</v>
      </c>
      <c r="F101" s="297">
        <v>33.200000000000003</v>
      </c>
      <c r="G101" s="308" t="s">
        <v>460</v>
      </c>
      <c r="H101" s="294" t="s">
        <v>440</v>
      </c>
      <c r="I101" s="294" t="s">
        <v>440</v>
      </c>
      <c r="J101" s="312">
        <v>20.584000000000003</v>
      </c>
      <c r="K101" s="316">
        <v>2.0833333333333315E-2</v>
      </c>
      <c r="L101" s="317">
        <v>0.73</v>
      </c>
      <c r="M101" s="290"/>
    </row>
    <row r="102" spans="3:13">
      <c r="C102" s="293" t="s">
        <v>501</v>
      </c>
      <c r="D102" s="293" t="s">
        <v>471</v>
      </c>
      <c r="E102" s="294" t="s">
        <v>430</v>
      </c>
      <c r="F102" s="297">
        <v>33.200000000000003</v>
      </c>
      <c r="G102" s="308" t="s">
        <v>461</v>
      </c>
      <c r="H102" s="294" t="s">
        <v>440</v>
      </c>
      <c r="I102" s="294" t="s">
        <v>440</v>
      </c>
      <c r="J102" s="312"/>
      <c r="K102" s="316"/>
      <c r="L102" s="317">
        <v>0.72</v>
      </c>
      <c r="M102" s="290"/>
    </row>
    <row r="103" spans="3:13">
      <c r="C103" s="293" t="s">
        <v>501</v>
      </c>
      <c r="D103" s="293" t="s">
        <v>469</v>
      </c>
      <c r="E103" s="294" t="s">
        <v>430</v>
      </c>
      <c r="F103" s="297">
        <v>33.200000000000003</v>
      </c>
      <c r="G103" s="308" t="s">
        <v>462</v>
      </c>
      <c r="H103" s="294" t="s">
        <v>440</v>
      </c>
      <c r="I103" s="294" t="s">
        <v>440</v>
      </c>
      <c r="J103" s="312">
        <v>9.2960000000000012</v>
      </c>
      <c r="K103" s="316">
        <v>2.083333333333337E-2</v>
      </c>
      <c r="L103" s="317">
        <v>1</v>
      </c>
      <c r="M103" s="290" t="s">
        <v>463</v>
      </c>
    </row>
    <row r="104" spans="3:13">
      <c r="C104" s="293" t="s">
        <v>501</v>
      </c>
      <c r="D104" s="293" t="s">
        <v>496</v>
      </c>
      <c r="E104" s="294" t="s">
        <v>430</v>
      </c>
      <c r="F104" s="297">
        <v>33.200000000000003</v>
      </c>
      <c r="G104" s="308" t="s">
        <v>499</v>
      </c>
      <c r="H104" s="294" t="s">
        <v>440</v>
      </c>
      <c r="I104" s="294" t="s">
        <v>440</v>
      </c>
      <c r="J104" s="297"/>
      <c r="K104" s="316"/>
      <c r="L104" s="317">
        <v>0.06</v>
      </c>
      <c r="M104" s="290"/>
    </row>
    <row r="105" spans="3:13">
      <c r="C105" s="293" t="s">
        <v>503</v>
      </c>
      <c r="D105" s="293" t="s">
        <v>505</v>
      </c>
      <c r="E105" s="294" t="s">
        <v>430</v>
      </c>
      <c r="F105" s="297">
        <v>33.200000000000003</v>
      </c>
      <c r="G105" s="308" t="s">
        <v>507</v>
      </c>
      <c r="H105" s="294" t="s">
        <v>440</v>
      </c>
      <c r="I105" s="294" t="s">
        <v>440</v>
      </c>
      <c r="J105" s="312">
        <v>27.556000000000004</v>
      </c>
      <c r="K105" s="316">
        <v>23.370833333333334</v>
      </c>
      <c r="L105" s="317">
        <v>0.89</v>
      </c>
      <c r="M105" s="290" t="s">
        <v>508</v>
      </c>
    </row>
    <row r="106" spans="3:13">
      <c r="C106" s="293" t="s">
        <v>503</v>
      </c>
      <c r="D106" s="293" t="s">
        <v>509</v>
      </c>
      <c r="E106" s="294" t="s">
        <v>430</v>
      </c>
      <c r="F106" s="297">
        <v>33.200000000000003</v>
      </c>
      <c r="G106" s="308" t="s">
        <v>499</v>
      </c>
      <c r="H106" s="294" t="s">
        <v>440</v>
      </c>
      <c r="I106" s="294" t="s">
        <v>440</v>
      </c>
      <c r="J106" s="312"/>
      <c r="K106" s="316"/>
      <c r="L106" s="317">
        <v>0.75</v>
      </c>
      <c r="M106" s="290"/>
    </row>
    <row r="107" spans="3:13">
      <c r="C107" s="293" t="s">
        <v>503</v>
      </c>
      <c r="D107" s="293" t="s">
        <v>511</v>
      </c>
      <c r="E107" s="294" t="s">
        <v>430</v>
      </c>
      <c r="F107" s="297">
        <v>33.200000000000003</v>
      </c>
      <c r="G107" s="308" t="s">
        <v>507</v>
      </c>
      <c r="H107" s="294" t="s">
        <v>440</v>
      </c>
      <c r="I107" s="294" t="s">
        <v>440</v>
      </c>
      <c r="J107" s="312">
        <v>6.6399999999999988</v>
      </c>
      <c r="K107" s="316">
        <v>9.166666666666673E-2</v>
      </c>
      <c r="L107" s="317">
        <v>0.95</v>
      </c>
      <c r="M107" s="290"/>
    </row>
    <row r="108" spans="3:13">
      <c r="C108" s="293" t="s">
        <v>503</v>
      </c>
      <c r="D108" s="293" t="s">
        <v>513</v>
      </c>
      <c r="E108" s="294" t="s">
        <v>430</v>
      </c>
      <c r="F108" s="297">
        <v>33.200000000000003</v>
      </c>
      <c r="G108" s="308" t="s">
        <v>518</v>
      </c>
      <c r="H108" s="294" t="s">
        <v>440</v>
      </c>
      <c r="I108" s="294" t="s">
        <v>440</v>
      </c>
      <c r="J108" s="312"/>
      <c r="K108" s="316"/>
      <c r="L108" s="317">
        <v>0.95</v>
      </c>
      <c r="M108" s="290"/>
    </row>
    <row r="109" spans="3:13">
      <c r="C109" s="293" t="s">
        <v>503</v>
      </c>
      <c r="D109" s="293" t="s">
        <v>626</v>
      </c>
      <c r="E109" s="294" t="s">
        <v>430</v>
      </c>
      <c r="F109" s="297">
        <v>33.200000000000003</v>
      </c>
      <c r="G109" s="308" t="s">
        <v>519</v>
      </c>
      <c r="H109" s="294" t="s">
        <v>440</v>
      </c>
      <c r="I109" s="294" t="s">
        <v>440</v>
      </c>
      <c r="J109" s="312">
        <v>1.6600000000000017</v>
      </c>
      <c r="K109" s="316">
        <v>1.9444444444444486E-2</v>
      </c>
      <c r="L109" s="317">
        <v>1</v>
      </c>
      <c r="M109" s="290"/>
    </row>
    <row r="110" spans="3:13">
      <c r="C110" s="293" t="s">
        <v>503</v>
      </c>
      <c r="D110" s="293" t="s">
        <v>627</v>
      </c>
      <c r="E110" s="294" t="s">
        <v>430</v>
      </c>
      <c r="F110" s="297">
        <v>33.200000000000003</v>
      </c>
      <c r="G110" s="308" t="s">
        <v>530</v>
      </c>
      <c r="H110" s="294">
        <v>0</v>
      </c>
      <c r="I110" s="294" t="s">
        <v>440</v>
      </c>
      <c r="J110" s="297"/>
      <c r="K110" s="316"/>
      <c r="L110" s="317">
        <v>0.03</v>
      </c>
      <c r="M110" s="290"/>
    </row>
    <row r="111" spans="3:13">
      <c r="C111" s="293" t="s">
        <v>503</v>
      </c>
      <c r="D111" s="293" t="s">
        <v>533</v>
      </c>
      <c r="E111" s="294" t="s">
        <v>430</v>
      </c>
      <c r="F111" s="297">
        <v>33.200000000000003</v>
      </c>
      <c r="G111" s="308" t="s">
        <v>531</v>
      </c>
      <c r="H111" s="294">
        <v>5.9</v>
      </c>
      <c r="I111" s="294">
        <v>5.9</v>
      </c>
      <c r="J111" s="312">
        <v>6.9720000000000004</v>
      </c>
      <c r="K111" s="318">
        <v>9.0277777777777457E-3</v>
      </c>
      <c r="L111" s="317">
        <v>0.24</v>
      </c>
      <c r="M111" s="290"/>
    </row>
  </sheetData>
  <mergeCells count="27">
    <mergeCell ref="G32:M32"/>
    <mergeCell ref="C24:M24"/>
    <mergeCell ref="C37:E37"/>
    <mergeCell ref="C38:E38"/>
    <mergeCell ref="G33:M33"/>
    <mergeCell ref="G34:M34"/>
    <mergeCell ref="G35:M35"/>
    <mergeCell ref="G36:M36"/>
    <mergeCell ref="G37:M37"/>
    <mergeCell ref="G38:M38"/>
    <mergeCell ref="C32:E32"/>
    <mergeCell ref="C33:E33"/>
    <mergeCell ref="C34:E34"/>
    <mergeCell ref="C35:E35"/>
    <mergeCell ref="C36:E36"/>
    <mergeCell ref="C49:M49"/>
    <mergeCell ref="C55:M55"/>
    <mergeCell ref="C39:E39"/>
    <mergeCell ref="C40:E40"/>
    <mergeCell ref="C41:E41"/>
    <mergeCell ref="G45:M45"/>
    <mergeCell ref="G44:M44"/>
    <mergeCell ref="C44:E44"/>
    <mergeCell ref="C45:E45"/>
    <mergeCell ref="G39:M39"/>
    <mergeCell ref="G40:M40"/>
    <mergeCell ref="G41:M41"/>
  </mergeCells>
  <phoneticPr fontId="1"/>
  <pageMargins left="0.25" right="0.25" top="0.75" bottom="0.75" header="0.3" footer="0.3"/>
  <pageSetup paperSize="9" scale="42" fitToHeight="0" orientation="portrait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000.ALL測定記録</vt:lpstr>
      <vt:lpstr>010.まとめ（電費）</vt:lpstr>
      <vt:lpstr>011.まとめ（電費）</vt:lpstr>
      <vt:lpstr>012.まとめ（燃費）</vt:lpstr>
      <vt:lpstr>020.まとめ（充電）</vt:lpstr>
      <vt:lpstr>021.まとめ（充電）</vt:lpstr>
      <vt:lpstr>030.まとめ（BMW）</vt:lpstr>
      <vt:lpstr>031.まとめ（リーフ）</vt:lpstr>
      <vt:lpstr>032.まとめ（BMW i3 2018年式）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2018-11-02T09:40:26Z</cp:lastPrinted>
  <dcterms:created xsi:type="dcterms:W3CDTF">2017-10-12T05:39:19Z</dcterms:created>
  <dcterms:modified xsi:type="dcterms:W3CDTF">2018-11-02T10:49:06Z</dcterms:modified>
</cp:coreProperties>
</file>